
<file path=[Content_Types].xml><?xml version="1.0" encoding="utf-8"?>
<Types xmlns="http://schemas.openxmlformats.org/package/2006/content-types">
  <Override PartName="/xl/charts/chart6.xml" ContentType="application/vnd.openxmlformats-officedocument.drawingml.chart+xml"/>
  <Override PartName="/xl/pivotTables/pivotTable6.xml" ContentType="application/vnd.openxmlformats-officedocument.spreadsheetml.pivotTable+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pivotTables/pivotTable4.xml" ContentType="application/vnd.openxmlformats-officedocument.spreadsheetml.pivotTable+xml"/>
  <Override PartName="/xl/worksheets/sheet7.xml" ContentType="application/vnd.openxmlformats-officedocument.spreadsheetml.worksheet+xml"/>
  <Override PartName="/xl/charts/chart2.xml" ContentType="application/vnd.openxmlformats-officedocument.drawingml.chart+xml"/>
  <Override PartName="/xl/pivotTables/pivotTable2.xml" ContentType="application/vnd.openxmlformats-officedocument.spreadsheetml.pivotTable+xml"/>
  <Override PartName="/xl/drawings/drawing4.xml" ContentType="application/vnd.openxmlformats-officedocument.drawing+xml"/>
  <Override PartName="/xl/pivotTables/pivotTable18.xml" ContentType="application/vnd.openxmlformats-officedocument.spreadsheetml.pivotTable+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pivotTables/pivotTable16.xml" ContentType="application/vnd.openxmlformats-officedocument.spreadsheetml.pivotTable+xml"/>
  <Override PartName="/xl/pivotTables/pivotTable25.xml" ContentType="application/vnd.openxmlformats-officedocument.spreadsheetml.pivotTable+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pivotTables/pivotTable14.xml" ContentType="application/vnd.openxmlformats-officedocument.spreadsheetml.pivotTable+xml"/>
  <Override PartName="/xl/charts/chart18.xml" ContentType="application/vnd.openxmlformats-officedocument.drawingml.chart+xml"/>
  <Override PartName="/xl/pivotTables/pivotTable23.xml" ContentType="application/vnd.openxmlformats-officedocument.spreadsheetml.pivotTable+xml"/>
  <Override PartName="/xl/comments2.xml" ContentType="application/vnd.openxmlformats-officedocument.spreadsheetml.comments+xml"/>
  <Override PartName="/xl/worksheets/sheet1.xml" ContentType="application/vnd.openxmlformats-officedocument.spreadsheetml.worksheet+xml"/>
  <Override PartName="/xl/pivotTables/pivotTable12.xml" ContentType="application/vnd.openxmlformats-officedocument.spreadsheetml.pivotTable+xml"/>
  <Override PartName="/xl/charts/chart16.xml" ContentType="application/vnd.openxmlformats-officedocument.drawingml.chart+xml"/>
  <Override PartName="/xl/pivotTables/pivotTable21.xml" ContentType="application/vnd.openxmlformats-officedocument.spreadsheetml.pivotTable+xml"/>
  <Override PartName="/xl/sharedStrings.xml" ContentType="application/vnd.openxmlformats-officedocument.spreadsheetml.sharedStrings+xml"/>
  <Override PartName="/xl/pivotTables/pivotTable9.xml" ContentType="application/vnd.openxmlformats-officedocument.spreadsheetml.pivotTable+xml"/>
  <Override PartName="/xl/pivotTables/pivotTable10.xml" ContentType="application/vnd.openxmlformats-officedocument.spreadsheetml.pivotTable+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pivotTables/pivotTable20.xml" ContentType="application/vnd.openxmlformats-officedocument.spreadsheetml.pivotTable+xml"/>
  <Override PartName="/xl/charts/chart23.xml" ContentType="application/vnd.openxmlformats-officedocument.drawingml.chart+xml"/>
  <Override PartName="/xl/charts/chart24.xml" ContentType="application/vnd.openxmlformats-officedocument.drawingml.chart+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charts/chart8.xml" ContentType="application/vnd.openxmlformats-officedocument.drawingml.chart+xml"/>
  <Override PartName="/xl/charts/chart9.xml" ContentType="application/vnd.openxmlformats-officedocument.drawingml.chart+xml"/>
  <Override PartName="/xl/pivotTables/pivotTable7.xml" ContentType="application/vnd.openxmlformats-officedocument.spreadsheetml.pivotTable+xml"/>
  <Override PartName="/xl/pivotTables/pivotTable8.xml" ContentType="application/vnd.openxmlformats-officedocument.spreadsheetml.pivotTable+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pivotTables/pivotTable5.xml" ContentType="application/vnd.openxmlformats-officedocument.spreadsheetml.pivotTable+xml"/>
  <Override PartName="/xl/charts/chart7.xml" ContentType="application/vnd.openxmlformats-officedocument.drawingml.chart+xml"/>
  <Override PartName="/xl/charts/chart10.xml" ContentType="application/vnd.openxmlformats-officedocument.drawingml.chart+xml"/>
  <Override PartName="/xl/pivotTables/pivotTable3.xml" ContentType="application/vnd.openxmlformats-officedocument.spreadsheetml.pivotTable+xml"/>
  <Override PartName="/xl/charts/chart5.xml" ContentType="application/vnd.openxmlformats-officedocument.drawingml.chart+xml"/>
  <Override PartName="/xl/pivotTables/pivotTable19.xml" ContentType="application/vnd.openxmlformats-officedocument.spreadsheetml.pivotTable+xml"/>
  <Override PartName="/xl/worksheets/sheet6.xml" ContentType="application/vnd.openxmlformats-officedocument.spreadsheetml.worksheet+xml"/>
  <Override PartName="/xl/worksheets/sheet8.xml" ContentType="application/vnd.openxmlformats-officedocument.spreadsheetml.worksheet+xml"/>
  <Override PartName="/xl/charts/chart3.xml" ContentType="application/vnd.openxmlformats-officedocument.drawingml.chart+xml"/>
  <Override PartName="/xl/pivotTables/pivotTable1.xml" ContentType="application/vnd.openxmlformats-officedocument.spreadsheetml.pivotTable+xml"/>
  <Override PartName="/xl/pivotTables/pivotTable17.xml" ContentType="application/vnd.openxmlformats-officedocument.spreadsheetml.pivotTable+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pivotTables/pivotTable15.xml" ContentType="application/vnd.openxmlformats-officedocument.spreadsheetml.pivotTable+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pivotTables/pivotTable13.xml" ContentType="application/vnd.openxmlformats-officedocument.spreadsheetml.pivotTable+xml"/>
  <Override PartName="/xl/charts/chart19.xml" ContentType="application/vnd.openxmlformats-officedocument.drawingml.chart+xml"/>
  <Override PartName="/xl/pivotTables/pivotTable24.xml" ContentType="application/vnd.openxmlformats-officedocument.spreadsheetml.pivotTable+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pivotTables/pivotTable11.xml" ContentType="application/vnd.openxmlformats-officedocument.spreadsheetml.pivotTable+xml"/>
  <Override PartName="/xl/charts/chart17.xml" ContentType="application/vnd.openxmlformats-officedocument.drawingml.chart+xml"/>
  <Override PartName="/xl/pivotTables/pivotTable22.xml" ContentType="application/vnd.openxmlformats-officedocument.spreadsheetml.pivot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30" windowWidth="37200" windowHeight="12090" tabRatio="843"/>
  </bookViews>
  <sheets>
    <sheet name="Student Data" sheetId="36" r:id="rId1"/>
    <sheet name="LG A-D Results All" sheetId="11" r:id="rId2"/>
    <sheet name="LG A SubG Bars" sheetId="27" r:id="rId3"/>
    <sheet name="LG B SubG Bars" sheetId="26" r:id="rId4"/>
    <sheet name="LG C SubG Bars" sheetId="35" r:id="rId5"/>
    <sheet name="LG D SubG Bars" sheetId="37" r:id="rId6"/>
    <sheet name="Calculations" sheetId="28" r:id="rId7"/>
    <sheet name="Data Collection" sheetId="38" r:id="rId8"/>
  </sheets>
  <definedNames>
    <definedName name="ChartLabelsPreA">OFFSET(ChartValuesPreA1,0,-6)</definedName>
    <definedName name="ChartValuesPostA">OFFSET('Student Data'!$L$32,1,0,COUNTA('Student Data'!$L$32:$L$72)-1,1)</definedName>
    <definedName name="ChartValuesPostB">OFFSET('Student Data'!$M$32,1,0,COUNTA('Student Data'!$M$32:$M$72)-1,1)</definedName>
    <definedName name="ChartValuesPostC">OFFSET('Student Data'!$N$32,1,0,COUNTA('Student Data'!$N$32:$N$72)-1,1)</definedName>
    <definedName name="ChartValuesPostD">OFFSET('Student Data'!$O$32,1,0,COUNTA('Student Data'!$O$32:$O$72)-1,1)</definedName>
    <definedName name="ChartValuesPreA">OFFSET('Student Data'!$H$32,1,0,COUNTA('Student Data'!$H$32:$H$72)-1,1)</definedName>
    <definedName name="ChartValuesPreB">OFFSET('Student Data'!$I$32,1,0,COUNTA('Student Data'!$I$32:$I$72)-1,1)</definedName>
    <definedName name="ChartValuesPreC">OFFSET('Student Data'!$J$32,1,0,COUNTA('Student Data'!$J$32:$J$72)-1,1)</definedName>
    <definedName name="ChartValuesPreD">OFFSET('Student Data'!$K$32,1,0,COUNTA('Student Data'!$K$32:$K$72)-1,1)</definedName>
    <definedName name="ethnicity_select">'Student Data'!$AF$17:$AF$18</definedName>
    <definedName name="gender_select">'Student Data'!$AF$20:$AF$21</definedName>
    <definedName name="_xlnm.Print_Area" localSheetId="6">Calculations!$A$1:$AG$52</definedName>
    <definedName name="_xlnm.Print_Area" localSheetId="2">'LG A SubG Bars'!$A$1:$I$54</definedName>
    <definedName name="_xlnm.Print_Area" localSheetId="1">'LG A-D Results All'!$A$1:$K$105</definedName>
    <definedName name="_xlnm.Print_Area" localSheetId="3">'LG B SubG Bars'!$A$1:$I$38</definedName>
    <definedName name="_xlnm.Print_Area" localSheetId="4">'LG C SubG Bars'!$A$1:$I$38</definedName>
    <definedName name="_xlnm.Print_Area" localSheetId="5">'LG D SubG Bars'!$A$1:$I$33</definedName>
    <definedName name="_xlnm.Print_Area" localSheetId="0">'Student Data'!$A$7:$P$91</definedName>
    <definedName name="yes_no_select">'Student Data'!$AF$14:$AF$15</definedName>
  </definedNames>
  <calcPr calcId="125725"/>
  <pivotCaches>
    <pivotCache cacheId="8" r:id="rId9"/>
    <pivotCache cacheId="15" r:id="rId10"/>
  </pivotCaches>
</workbook>
</file>

<file path=xl/calcChain.xml><?xml version="1.0" encoding="utf-8"?>
<calcChain xmlns="http://schemas.openxmlformats.org/spreadsheetml/2006/main">
  <c r="AC2" i="38"/>
  <c r="AB3"/>
  <c r="AB4"/>
  <c r="AB5"/>
  <c r="AB6"/>
  <c r="AB7"/>
  <c r="AB8"/>
  <c r="AB9"/>
  <c r="AB10"/>
  <c r="AB11"/>
  <c r="AB12"/>
  <c r="AB13"/>
  <c r="AB14"/>
  <c r="AB15"/>
  <c r="AB16"/>
  <c r="AB17"/>
  <c r="AB18"/>
  <c r="AB19"/>
  <c r="AB20"/>
  <c r="AB21"/>
  <c r="AB22"/>
  <c r="AB23"/>
  <c r="AB24"/>
  <c r="AB25"/>
  <c r="AB26"/>
  <c r="AB27"/>
  <c r="AB28"/>
  <c r="AB29"/>
  <c r="AB30"/>
  <c r="AB31"/>
  <c r="AB32"/>
  <c r="AB33"/>
  <c r="AB34"/>
  <c r="AB35"/>
  <c r="AB36"/>
  <c r="AB37"/>
  <c r="AB38"/>
  <c r="AB39"/>
  <c r="AB40"/>
  <c r="AB41"/>
  <c r="AB2"/>
  <c r="AA3"/>
  <c r="AA4"/>
  <c r="AA5"/>
  <c r="AA6"/>
  <c r="AA7"/>
  <c r="AA8"/>
  <c r="AA9"/>
  <c r="AA10"/>
  <c r="AA11"/>
  <c r="AA12"/>
  <c r="AA13"/>
  <c r="AA14"/>
  <c r="AA15"/>
  <c r="AA16"/>
  <c r="AA17"/>
  <c r="AA18"/>
  <c r="AA19"/>
  <c r="AA20"/>
  <c r="AA21"/>
  <c r="AA22"/>
  <c r="AA23"/>
  <c r="AA24"/>
  <c r="AA25"/>
  <c r="AA26"/>
  <c r="AA27"/>
  <c r="AA28"/>
  <c r="AA29"/>
  <c r="AA30"/>
  <c r="AA31"/>
  <c r="AA32"/>
  <c r="AA33"/>
  <c r="AA34"/>
  <c r="AA35"/>
  <c r="AA36"/>
  <c r="AA37"/>
  <c r="AA38"/>
  <c r="AA39"/>
  <c r="AA40"/>
  <c r="AA41"/>
  <c r="AA2"/>
  <c r="G3"/>
  <c r="G4"/>
  <c r="G5"/>
  <c r="G6"/>
  <c r="G7"/>
  <c r="G8"/>
  <c r="G9"/>
  <c r="G10"/>
  <c r="G11"/>
  <c r="G12"/>
  <c r="G13"/>
  <c r="G14"/>
  <c r="G15"/>
  <c r="G16"/>
  <c r="G17"/>
  <c r="G18"/>
  <c r="G19"/>
  <c r="G20"/>
  <c r="G21"/>
  <c r="G22"/>
  <c r="G23"/>
  <c r="G24"/>
  <c r="G25"/>
  <c r="G26"/>
  <c r="G27"/>
  <c r="G28"/>
  <c r="G29"/>
  <c r="G30"/>
  <c r="G31"/>
  <c r="G32"/>
  <c r="G33"/>
  <c r="G34"/>
  <c r="G35"/>
  <c r="G36"/>
  <c r="G37"/>
  <c r="G38"/>
  <c r="G39"/>
  <c r="G40"/>
  <c r="G41"/>
  <c r="F3"/>
  <c r="F4"/>
  <c r="F5"/>
  <c r="F6"/>
  <c r="F7"/>
  <c r="F8"/>
  <c r="F9"/>
  <c r="F10"/>
  <c r="F11"/>
  <c r="F12"/>
  <c r="F13"/>
  <c r="F14"/>
  <c r="F15"/>
  <c r="F16"/>
  <c r="F17"/>
  <c r="F18"/>
  <c r="F19"/>
  <c r="F20"/>
  <c r="F21"/>
  <c r="F22"/>
  <c r="F23"/>
  <c r="F24"/>
  <c r="F25"/>
  <c r="F26"/>
  <c r="F27"/>
  <c r="F28"/>
  <c r="F29"/>
  <c r="F30"/>
  <c r="F31"/>
  <c r="F32"/>
  <c r="F33"/>
  <c r="F34"/>
  <c r="F35"/>
  <c r="F36"/>
  <c r="F37"/>
  <c r="F38"/>
  <c r="F39"/>
  <c r="F40"/>
  <c r="F41"/>
  <c r="E3"/>
  <c r="E4"/>
  <c r="E5"/>
  <c r="E6"/>
  <c r="E7"/>
  <c r="E8"/>
  <c r="E9"/>
  <c r="E10"/>
  <c r="E11"/>
  <c r="E12"/>
  <c r="E13"/>
  <c r="E14"/>
  <c r="E15"/>
  <c r="E16"/>
  <c r="E17"/>
  <c r="E18"/>
  <c r="E19"/>
  <c r="E20"/>
  <c r="E21"/>
  <c r="E22"/>
  <c r="E23"/>
  <c r="E24"/>
  <c r="E25"/>
  <c r="E26"/>
  <c r="E27"/>
  <c r="E28"/>
  <c r="E29"/>
  <c r="E30"/>
  <c r="E31"/>
  <c r="E32"/>
  <c r="E33"/>
  <c r="E34"/>
  <c r="E35"/>
  <c r="E36"/>
  <c r="E37"/>
  <c r="E38"/>
  <c r="E39"/>
  <c r="E40"/>
  <c r="E41"/>
  <c r="D3"/>
  <c r="D4"/>
  <c r="D5"/>
  <c r="D6"/>
  <c r="D7"/>
  <c r="D8"/>
  <c r="D9"/>
  <c r="D10"/>
  <c r="D11"/>
  <c r="D12"/>
  <c r="D13"/>
  <c r="D14"/>
  <c r="D15"/>
  <c r="D16"/>
  <c r="D17"/>
  <c r="D18"/>
  <c r="D19"/>
  <c r="D20"/>
  <c r="D21"/>
  <c r="D22"/>
  <c r="D23"/>
  <c r="D24"/>
  <c r="D25"/>
  <c r="D26"/>
  <c r="D27"/>
  <c r="D28"/>
  <c r="D29"/>
  <c r="D30"/>
  <c r="D31"/>
  <c r="D32"/>
  <c r="D33"/>
  <c r="D34"/>
  <c r="D35"/>
  <c r="D36"/>
  <c r="D37"/>
  <c r="D38"/>
  <c r="D39"/>
  <c r="D40"/>
  <c r="D41"/>
  <c r="C3"/>
  <c r="C4"/>
  <c r="C5"/>
  <c r="C6"/>
  <c r="C7"/>
  <c r="C8"/>
  <c r="C9"/>
  <c r="C10"/>
  <c r="C11"/>
  <c r="C12"/>
  <c r="C13"/>
  <c r="C14"/>
  <c r="C15"/>
  <c r="C16"/>
  <c r="C17"/>
  <c r="C18"/>
  <c r="C19"/>
  <c r="C20"/>
  <c r="C21"/>
  <c r="C22"/>
  <c r="C23"/>
  <c r="C24"/>
  <c r="C25"/>
  <c r="C26"/>
  <c r="C27"/>
  <c r="C28"/>
  <c r="C29"/>
  <c r="C30"/>
  <c r="C31"/>
  <c r="C32"/>
  <c r="C33"/>
  <c r="C34"/>
  <c r="C35"/>
  <c r="C36"/>
  <c r="C37"/>
  <c r="C38"/>
  <c r="C39"/>
  <c r="C40"/>
  <c r="C41"/>
  <c r="B3"/>
  <c r="B4"/>
  <c r="B5"/>
  <c r="B6"/>
  <c r="B7"/>
  <c r="B8"/>
  <c r="B9"/>
  <c r="B10"/>
  <c r="B11"/>
  <c r="B12"/>
  <c r="B13"/>
  <c r="B14"/>
  <c r="B15"/>
  <c r="B16"/>
  <c r="B17"/>
  <c r="B18"/>
  <c r="B19"/>
  <c r="B20"/>
  <c r="B21"/>
  <c r="B22"/>
  <c r="B23"/>
  <c r="B24"/>
  <c r="B25"/>
  <c r="B26"/>
  <c r="B27"/>
  <c r="B28"/>
  <c r="B29"/>
  <c r="B30"/>
  <c r="B31"/>
  <c r="B32"/>
  <c r="B33"/>
  <c r="B34"/>
  <c r="B35"/>
  <c r="B36"/>
  <c r="B37"/>
  <c r="B38"/>
  <c r="B39"/>
  <c r="B40"/>
  <c r="B41"/>
  <c r="B2"/>
  <c r="C2"/>
  <c r="L3"/>
  <c r="M3"/>
  <c r="N3"/>
  <c r="O3"/>
  <c r="P3"/>
  <c r="Q3"/>
  <c r="R3"/>
  <c r="S3"/>
  <c r="T3"/>
  <c r="U3"/>
  <c r="L4"/>
  <c r="M4"/>
  <c r="N4"/>
  <c r="O4"/>
  <c r="P4"/>
  <c r="Q4"/>
  <c r="R4"/>
  <c r="S4"/>
  <c r="T4"/>
  <c r="U4"/>
  <c r="L5"/>
  <c r="M5"/>
  <c r="N5"/>
  <c r="O5"/>
  <c r="P5"/>
  <c r="Q5"/>
  <c r="R5"/>
  <c r="S5"/>
  <c r="T5"/>
  <c r="U5"/>
  <c r="L6"/>
  <c r="M6"/>
  <c r="N6"/>
  <c r="O6"/>
  <c r="P6"/>
  <c r="Q6"/>
  <c r="R6"/>
  <c r="S6"/>
  <c r="T6"/>
  <c r="U6"/>
  <c r="L7"/>
  <c r="M7"/>
  <c r="N7"/>
  <c r="O7"/>
  <c r="P7"/>
  <c r="Q7"/>
  <c r="R7"/>
  <c r="S7"/>
  <c r="T7"/>
  <c r="U7"/>
  <c r="L8"/>
  <c r="M8"/>
  <c r="N8"/>
  <c r="O8"/>
  <c r="P8"/>
  <c r="Q8"/>
  <c r="R8"/>
  <c r="S8"/>
  <c r="T8"/>
  <c r="U8"/>
  <c r="L9"/>
  <c r="M9"/>
  <c r="N9"/>
  <c r="O9"/>
  <c r="P9"/>
  <c r="Q9"/>
  <c r="R9"/>
  <c r="S9"/>
  <c r="T9"/>
  <c r="U9"/>
  <c r="L10"/>
  <c r="M10"/>
  <c r="N10"/>
  <c r="O10"/>
  <c r="P10"/>
  <c r="Q10"/>
  <c r="R10"/>
  <c r="S10"/>
  <c r="T10"/>
  <c r="U10"/>
  <c r="L11"/>
  <c r="M11"/>
  <c r="N11"/>
  <c r="O11"/>
  <c r="P11"/>
  <c r="Q11"/>
  <c r="R11"/>
  <c r="S11"/>
  <c r="T11"/>
  <c r="U11"/>
  <c r="L12"/>
  <c r="M12"/>
  <c r="N12"/>
  <c r="O12"/>
  <c r="P12"/>
  <c r="Q12"/>
  <c r="R12"/>
  <c r="S12"/>
  <c r="T12"/>
  <c r="U12"/>
  <c r="L13"/>
  <c r="M13"/>
  <c r="N13"/>
  <c r="O13"/>
  <c r="P13"/>
  <c r="Q13"/>
  <c r="R13"/>
  <c r="S13"/>
  <c r="T13"/>
  <c r="U13"/>
  <c r="L14"/>
  <c r="M14"/>
  <c r="N14"/>
  <c r="O14"/>
  <c r="P14"/>
  <c r="Q14"/>
  <c r="R14"/>
  <c r="S14"/>
  <c r="T14"/>
  <c r="U14"/>
  <c r="L15"/>
  <c r="M15"/>
  <c r="N15"/>
  <c r="O15"/>
  <c r="P15"/>
  <c r="Q15"/>
  <c r="R15"/>
  <c r="S15"/>
  <c r="T15"/>
  <c r="U15"/>
  <c r="L16"/>
  <c r="M16"/>
  <c r="N16"/>
  <c r="O16"/>
  <c r="P16"/>
  <c r="Q16"/>
  <c r="R16"/>
  <c r="S16"/>
  <c r="T16"/>
  <c r="U16"/>
  <c r="L17"/>
  <c r="M17"/>
  <c r="N17"/>
  <c r="O17"/>
  <c r="P17"/>
  <c r="Q17"/>
  <c r="R17"/>
  <c r="S17"/>
  <c r="T17"/>
  <c r="U17"/>
  <c r="L18"/>
  <c r="M18"/>
  <c r="N18"/>
  <c r="O18"/>
  <c r="P18"/>
  <c r="Q18"/>
  <c r="R18"/>
  <c r="S18"/>
  <c r="T18"/>
  <c r="U18"/>
  <c r="L19"/>
  <c r="M19"/>
  <c r="N19"/>
  <c r="O19"/>
  <c r="P19"/>
  <c r="Q19"/>
  <c r="R19"/>
  <c r="S19"/>
  <c r="T19"/>
  <c r="U19"/>
  <c r="L20"/>
  <c r="M20"/>
  <c r="N20"/>
  <c r="O20"/>
  <c r="P20"/>
  <c r="Q20"/>
  <c r="R20"/>
  <c r="S20"/>
  <c r="T20"/>
  <c r="U20"/>
  <c r="L21"/>
  <c r="M21"/>
  <c r="N21"/>
  <c r="O21"/>
  <c r="P21"/>
  <c r="Q21"/>
  <c r="R21"/>
  <c r="S21"/>
  <c r="T21"/>
  <c r="U21"/>
  <c r="L22"/>
  <c r="M22"/>
  <c r="N22"/>
  <c r="O22"/>
  <c r="P22"/>
  <c r="Q22"/>
  <c r="R22"/>
  <c r="S22"/>
  <c r="T22"/>
  <c r="U22"/>
  <c r="L23"/>
  <c r="M23"/>
  <c r="N23"/>
  <c r="O23"/>
  <c r="P23"/>
  <c r="Q23"/>
  <c r="R23"/>
  <c r="S23"/>
  <c r="T23"/>
  <c r="U23"/>
  <c r="L24"/>
  <c r="M24"/>
  <c r="N24"/>
  <c r="O24"/>
  <c r="P24"/>
  <c r="Q24"/>
  <c r="R24"/>
  <c r="S24"/>
  <c r="T24"/>
  <c r="U24"/>
  <c r="L25"/>
  <c r="M25"/>
  <c r="N25"/>
  <c r="O25"/>
  <c r="P25"/>
  <c r="Q25"/>
  <c r="R25"/>
  <c r="S25"/>
  <c r="T25"/>
  <c r="U25"/>
  <c r="L26"/>
  <c r="M26"/>
  <c r="N26"/>
  <c r="O26"/>
  <c r="P26"/>
  <c r="Q26"/>
  <c r="R26"/>
  <c r="S26"/>
  <c r="T26"/>
  <c r="U26"/>
  <c r="L27"/>
  <c r="M27"/>
  <c r="N27"/>
  <c r="O27"/>
  <c r="P27"/>
  <c r="Q27"/>
  <c r="R27"/>
  <c r="S27"/>
  <c r="T27"/>
  <c r="U27"/>
  <c r="L28"/>
  <c r="M28"/>
  <c r="N28"/>
  <c r="O28"/>
  <c r="P28"/>
  <c r="Q28"/>
  <c r="R28"/>
  <c r="S28"/>
  <c r="T28"/>
  <c r="U28"/>
  <c r="L29"/>
  <c r="M29"/>
  <c r="N29"/>
  <c r="O29"/>
  <c r="P29"/>
  <c r="Q29"/>
  <c r="R29"/>
  <c r="S29"/>
  <c r="T29"/>
  <c r="U29"/>
  <c r="L30"/>
  <c r="M30"/>
  <c r="N30"/>
  <c r="O30"/>
  <c r="P30"/>
  <c r="Q30"/>
  <c r="R30"/>
  <c r="S30"/>
  <c r="T30"/>
  <c r="U30"/>
  <c r="L31"/>
  <c r="M31"/>
  <c r="N31"/>
  <c r="O31"/>
  <c r="P31"/>
  <c r="Q31"/>
  <c r="R31"/>
  <c r="S31"/>
  <c r="T31"/>
  <c r="U31"/>
  <c r="L32"/>
  <c r="M32"/>
  <c r="N32"/>
  <c r="O32"/>
  <c r="P32"/>
  <c r="Q32"/>
  <c r="R32"/>
  <c r="S32"/>
  <c r="T32"/>
  <c r="U32"/>
  <c r="L33"/>
  <c r="M33"/>
  <c r="N33"/>
  <c r="O33"/>
  <c r="P33"/>
  <c r="Q33"/>
  <c r="R33"/>
  <c r="S33"/>
  <c r="T33"/>
  <c r="U33"/>
  <c r="L34"/>
  <c r="M34"/>
  <c r="N34"/>
  <c r="O34"/>
  <c r="P34"/>
  <c r="Q34"/>
  <c r="R34"/>
  <c r="S34"/>
  <c r="T34"/>
  <c r="U34"/>
  <c r="L35"/>
  <c r="M35"/>
  <c r="N35"/>
  <c r="O35"/>
  <c r="P35"/>
  <c r="Q35"/>
  <c r="R35"/>
  <c r="S35"/>
  <c r="T35"/>
  <c r="U35"/>
  <c r="L36"/>
  <c r="M36"/>
  <c r="N36"/>
  <c r="O36"/>
  <c r="P36"/>
  <c r="Q36"/>
  <c r="R36"/>
  <c r="S36"/>
  <c r="T36"/>
  <c r="U36"/>
  <c r="L37"/>
  <c r="M37"/>
  <c r="N37"/>
  <c r="O37"/>
  <c r="P37"/>
  <c r="Q37"/>
  <c r="R37"/>
  <c r="S37"/>
  <c r="T37"/>
  <c r="U37"/>
  <c r="L38"/>
  <c r="M38"/>
  <c r="N38"/>
  <c r="O38"/>
  <c r="P38"/>
  <c r="Q38"/>
  <c r="R38"/>
  <c r="S38"/>
  <c r="T38"/>
  <c r="U38"/>
  <c r="L39"/>
  <c r="M39"/>
  <c r="N39"/>
  <c r="O39"/>
  <c r="P39"/>
  <c r="Q39"/>
  <c r="R39"/>
  <c r="S39"/>
  <c r="T39"/>
  <c r="U39"/>
  <c r="L40"/>
  <c r="M40"/>
  <c r="N40"/>
  <c r="O40"/>
  <c r="P40"/>
  <c r="Q40"/>
  <c r="R40"/>
  <c r="S40"/>
  <c r="T40"/>
  <c r="U40"/>
  <c r="L41"/>
  <c r="M41"/>
  <c r="N41"/>
  <c r="O41"/>
  <c r="P41"/>
  <c r="Q41"/>
  <c r="R41"/>
  <c r="S41"/>
  <c r="T41"/>
  <c r="U41"/>
  <c r="N2"/>
  <c r="O2"/>
  <c r="P2"/>
  <c r="Q2"/>
  <c r="R2"/>
  <c r="S2"/>
  <c r="T2"/>
  <c r="U2"/>
  <c r="I3"/>
  <c r="J3"/>
  <c r="K3"/>
  <c r="I4"/>
  <c r="J4"/>
  <c r="K4"/>
  <c r="I5"/>
  <c r="J5"/>
  <c r="K5"/>
  <c r="I6"/>
  <c r="J6"/>
  <c r="K6"/>
  <c r="I7"/>
  <c r="J7"/>
  <c r="K7"/>
  <c r="I8"/>
  <c r="J8"/>
  <c r="K8"/>
  <c r="I9"/>
  <c r="J9"/>
  <c r="K9"/>
  <c r="I10"/>
  <c r="J10"/>
  <c r="K10"/>
  <c r="I11"/>
  <c r="J11"/>
  <c r="K11"/>
  <c r="I12"/>
  <c r="J12"/>
  <c r="K12"/>
  <c r="I13"/>
  <c r="J13"/>
  <c r="K13"/>
  <c r="I14"/>
  <c r="J14"/>
  <c r="K14"/>
  <c r="I15"/>
  <c r="J15"/>
  <c r="K15"/>
  <c r="I16"/>
  <c r="J16"/>
  <c r="K16"/>
  <c r="I17"/>
  <c r="J17"/>
  <c r="K17"/>
  <c r="I18"/>
  <c r="J18"/>
  <c r="K18"/>
  <c r="I19"/>
  <c r="J19"/>
  <c r="K19"/>
  <c r="I20"/>
  <c r="J20"/>
  <c r="K20"/>
  <c r="I21"/>
  <c r="J21"/>
  <c r="K21"/>
  <c r="I22"/>
  <c r="J22"/>
  <c r="K22"/>
  <c r="I23"/>
  <c r="J23"/>
  <c r="K23"/>
  <c r="I24"/>
  <c r="J24"/>
  <c r="K24"/>
  <c r="I25"/>
  <c r="J25"/>
  <c r="K25"/>
  <c r="I26"/>
  <c r="J26"/>
  <c r="K26"/>
  <c r="I27"/>
  <c r="J27"/>
  <c r="K27"/>
  <c r="I28"/>
  <c r="J28"/>
  <c r="K28"/>
  <c r="I29"/>
  <c r="J29"/>
  <c r="K29"/>
  <c r="I30"/>
  <c r="J30"/>
  <c r="K30"/>
  <c r="I31"/>
  <c r="J31"/>
  <c r="K31"/>
  <c r="I32"/>
  <c r="J32"/>
  <c r="K32"/>
  <c r="I33"/>
  <c r="J33"/>
  <c r="K33"/>
  <c r="I34"/>
  <c r="J34"/>
  <c r="K34"/>
  <c r="I35"/>
  <c r="J35"/>
  <c r="K35"/>
  <c r="I36"/>
  <c r="J36"/>
  <c r="K36"/>
  <c r="I37"/>
  <c r="J37"/>
  <c r="K37"/>
  <c r="I38"/>
  <c r="J38"/>
  <c r="K38"/>
  <c r="I39"/>
  <c r="J39"/>
  <c r="K39"/>
  <c r="I40"/>
  <c r="J40"/>
  <c r="K40"/>
  <c r="I41"/>
  <c r="J41"/>
  <c r="K41"/>
  <c r="K2"/>
  <c r="L2"/>
  <c r="M2"/>
  <c r="J2"/>
  <c r="I2"/>
  <c r="H3"/>
  <c r="V3"/>
  <c r="W3"/>
  <c r="X3"/>
  <c r="Y3"/>
  <c r="Z3"/>
  <c r="AC3"/>
  <c r="H4"/>
  <c r="V4"/>
  <c r="W4"/>
  <c r="X4"/>
  <c r="Y4"/>
  <c r="Z4"/>
  <c r="AC4"/>
  <c r="H5"/>
  <c r="V5"/>
  <c r="W5"/>
  <c r="X5"/>
  <c r="Y5"/>
  <c r="Z5"/>
  <c r="AC5"/>
  <c r="H6"/>
  <c r="V6"/>
  <c r="W6"/>
  <c r="X6"/>
  <c r="Y6"/>
  <c r="Z6"/>
  <c r="AC6"/>
  <c r="H7"/>
  <c r="V7"/>
  <c r="W7"/>
  <c r="X7"/>
  <c r="Y7"/>
  <c r="Z7"/>
  <c r="AC7"/>
  <c r="H8"/>
  <c r="V8"/>
  <c r="W8"/>
  <c r="X8"/>
  <c r="Y8"/>
  <c r="Z8"/>
  <c r="AC8"/>
  <c r="H9"/>
  <c r="V9"/>
  <c r="W9"/>
  <c r="X9"/>
  <c r="Y9"/>
  <c r="Z9"/>
  <c r="AC9"/>
  <c r="H10"/>
  <c r="V10"/>
  <c r="W10"/>
  <c r="X10"/>
  <c r="Y10"/>
  <c r="Z10"/>
  <c r="AC10"/>
  <c r="H11"/>
  <c r="V11"/>
  <c r="W11"/>
  <c r="X11"/>
  <c r="Y11"/>
  <c r="Z11"/>
  <c r="AC11"/>
  <c r="H12"/>
  <c r="V12"/>
  <c r="W12"/>
  <c r="X12"/>
  <c r="Y12"/>
  <c r="Z12"/>
  <c r="AC12"/>
  <c r="H13"/>
  <c r="V13"/>
  <c r="W13"/>
  <c r="X13"/>
  <c r="Y13"/>
  <c r="Z13"/>
  <c r="AC13"/>
  <c r="H14"/>
  <c r="V14"/>
  <c r="W14"/>
  <c r="X14"/>
  <c r="Y14"/>
  <c r="Z14"/>
  <c r="AC14"/>
  <c r="H15"/>
  <c r="V15"/>
  <c r="W15"/>
  <c r="X15"/>
  <c r="Y15"/>
  <c r="Z15"/>
  <c r="AC15"/>
  <c r="H16"/>
  <c r="V16"/>
  <c r="W16"/>
  <c r="X16"/>
  <c r="Y16"/>
  <c r="Z16"/>
  <c r="AC16"/>
  <c r="H17"/>
  <c r="V17"/>
  <c r="W17"/>
  <c r="X17"/>
  <c r="Y17"/>
  <c r="Z17"/>
  <c r="AC17"/>
  <c r="H18"/>
  <c r="V18"/>
  <c r="W18"/>
  <c r="X18"/>
  <c r="Y18"/>
  <c r="Z18"/>
  <c r="AC18"/>
  <c r="H19"/>
  <c r="V19"/>
  <c r="W19"/>
  <c r="X19"/>
  <c r="Y19"/>
  <c r="Z19"/>
  <c r="AC19"/>
  <c r="H20"/>
  <c r="V20"/>
  <c r="W20"/>
  <c r="X20"/>
  <c r="Y20"/>
  <c r="Z20"/>
  <c r="AC20"/>
  <c r="H21"/>
  <c r="V21"/>
  <c r="W21"/>
  <c r="X21"/>
  <c r="Y21"/>
  <c r="Z21"/>
  <c r="AC21"/>
  <c r="H22"/>
  <c r="V22"/>
  <c r="W22"/>
  <c r="X22"/>
  <c r="Y22"/>
  <c r="Z22"/>
  <c r="AC22"/>
  <c r="H23"/>
  <c r="V23"/>
  <c r="W23"/>
  <c r="X23"/>
  <c r="Y23"/>
  <c r="Z23"/>
  <c r="AC23"/>
  <c r="H24"/>
  <c r="V24"/>
  <c r="W24"/>
  <c r="X24"/>
  <c r="Y24"/>
  <c r="Z24"/>
  <c r="AC24"/>
  <c r="H25"/>
  <c r="V25"/>
  <c r="W25"/>
  <c r="X25"/>
  <c r="Y25"/>
  <c r="Z25"/>
  <c r="AC25"/>
  <c r="H26"/>
  <c r="V26"/>
  <c r="W26"/>
  <c r="X26"/>
  <c r="Y26"/>
  <c r="Z26"/>
  <c r="AC26"/>
  <c r="H27"/>
  <c r="V27"/>
  <c r="W27"/>
  <c r="X27"/>
  <c r="Y27"/>
  <c r="Z27"/>
  <c r="AC27"/>
  <c r="H28"/>
  <c r="V28"/>
  <c r="W28"/>
  <c r="X28"/>
  <c r="Y28"/>
  <c r="Z28"/>
  <c r="AC28"/>
  <c r="H29"/>
  <c r="V29"/>
  <c r="W29"/>
  <c r="X29"/>
  <c r="Y29"/>
  <c r="Z29"/>
  <c r="AC29"/>
  <c r="H30"/>
  <c r="V30"/>
  <c r="W30"/>
  <c r="X30"/>
  <c r="Y30"/>
  <c r="Z30"/>
  <c r="AC30"/>
  <c r="H31"/>
  <c r="V31"/>
  <c r="W31"/>
  <c r="X31"/>
  <c r="Y31"/>
  <c r="Z31"/>
  <c r="AC31"/>
  <c r="H32"/>
  <c r="V32"/>
  <c r="W32"/>
  <c r="X32"/>
  <c r="Y32"/>
  <c r="Z32"/>
  <c r="AC32"/>
  <c r="H33"/>
  <c r="V33"/>
  <c r="W33"/>
  <c r="X33"/>
  <c r="Y33"/>
  <c r="Z33"/>
  <c r="AC33"/>
  <c r="H34"/>
  <c r="V34"/>
  <c r="W34"/>
  <c r="X34"/>
  <c r="Y34"/>
  <c r="Z34"/>
  <c r="AC34"/>
  <c r="H35"/>
  <c r="V35"/>
  <c r="W35"/>
  <c r="X35"/>
  <c r="Y35"/>
  <c r="Z35"/>
  <c r="AC35"/>
  <c r="H36"/>
  <c r="V36"/>
  <c r="W36"/>
  <c r="X36"/>
  <c r="Y36"/>
  <c r="Z36"/>
  <c r="AC36"/>
  <c r="H37"/>
  <c r="V37"/>
  <c r="W37"/>
  <c r="X37"/>
  <c r="Y37"/>
  <c r="Z37"/>
  <c r="AC37"/>
  <c r="H38"/>
  <c r="V38"/>
  <c r="W38"/>
  <c r="X38"/>
  <c r="Y38"/>
  <c r="Z38"/>
  <c r="AC38"/>
  <c r="H39"/>
  <c r="V39"/>
  <c r="W39"/>
  <c r="X39"/>
  <c r="Y39"/>
  <c r="Z39"/>
  <c r="AC39"/>
  <c r="H40"/>
  <c r="V40"/>
  <c r="W40"/>
  <c r="X40"/>
  <c r="Y40"/>
  <c r="Z40"/>
  <c r="AC40"/>
  <c r="H41"/>
  <c r="V41"/>
  <c r="W41"/>
  <c r="X41"/>
  <c r="Y41"/>
  <c r="Z41"/>
  <c r="AC41"/>
  <c r="Z2"/>
  <c r="Y2"/>
  <c r="X2"/>
  <c r="W2"/>
  <c r="V2"/>
  <c r="H2"/>
  <c r="G2"/>
  <c r="F2"/>
  <c r="E2"/>
  <c r="D2"/>
  <c r="F14" i="28"/>
  <c r="S6" l="1"/>
  <c r="A3" i="26"/>
  <c r="A3" i="35"/>
  <c r="B23" i="11"/>
  <c r="B45"/>
  <c r="B67"/>
  <c r="B89"/>
  <c r="A3" i="27"/>
  <c r="A3" i="37"/>
  <c r="H7" i="28"/>
  <c r="I7"/>
  <c r="J7"/>
  <c r="K7"/>
  <c r="H8"/>
  <c r="I8"/>
  <c r="J8"/>
  <c r="K8"/>
  <c r="H9"/>
  <c r="I9"/>
  <c r="J9"/>
  <c r="K9"/>
  <c r="H10"/>
  <c r="I10"/>
  <c r="J10"/>
  <c r="K10"/>
  <c r="H11"/>
  <c r="I11"/>
  <c r="J11"/>
  <c r="K11"/>
  <c r="H12"/>
  <c r="I12"/>
  <c r="J12"/>
  <c r="K12"/>
  <c r="H13"/>
  <c r="I13"/>
  <c r="J13"/>
  <c r="K13"/>
  <c r="H14"/>
  <c r="I14"/>
  <c r="J14"/>
  <c r="K14"/>
  <c r="H15"/>
  <c r="I15"/>
  <c r="J15"/>
  <c r="K15"/>
  <c r="H16"/>
  <c r="I16"/>
  <c r="J16"/>
  <c r="K16"/>
  <c r="H17"/>
  <c r="I17"/>
  <c r="J17"/>
  <c r="K17"/>
  <c r="H18"/>
  <c r="I18"/>
  <c r="J18"/>
  <c r="K18"/>
  <c r="H19"/>
  <c r="I19"/>
  <c r="J19"/>
  <c r="K19"/>
  <c r="H20"/>
  <c r="I20"/>
  <c r="J20"/>
  <c r="K20"/>
  <c r="H21"/>
  <c r="I21"/>
  <c r="J21"/>
  <c r="K21"/>
  <c r="H22"/>
  <c r="I22"/>
  <c r="J22"/>
  <c r="K22"/>
  <c r="H23"/>
  <c r="I23"/>
  <c r="J23"/>
  <c r="K23"/>
  <c r="H24"/>
  <c r="I24"/>
  <c r="J24"/>
  <c r="K24"/>
  <c r="H25"/>
  <c r="I25"/>
  <c r="J25"/>
  <c r="K25"/>
  <c r="H26"/>
  <c r="I26"/>
  <c r="J26"/>
  <c r="K26"/>
  <c r="H27"/>
  <c r="I27"/>
  <c r="J27"/>
  <c r="K27"/>
  <c r="H28"/>
  <c r="I28"/>
  <c r="J28"/>
  <c r="K28"/>
  <c r="H29"/>
  <c r="I29"/>
  <c r="J29"/>
  <c r="K29"/>
  <c r="H30"/>
  <c r="I30"/>
  <c r="J30"/>
  <c r="K30"/>
  <c r="H31"/>
  <c r="I31"/>
  <c r="J31"/>
  <c r="K31"/>
  <c r="H32"/>
  <c r="I32"/>
  <c r="J32"/>
  <c r="K32"/>
  <c r="H33"/>
  <c r="I33"/>
  <c r="J33"/>
  <c r="K33"/>
  <c r="H34"/>
  <c r="I34"/>
  <c r="J34"/>
  <c r="K34"/>
  <c r="H35"/>
  <c r="I35"/>
  <c r="J35"/>
  <c r="K35"/>
  <c r="H36"/>
  <c r="I36"/>
  <c r="J36"/>
  <c r="K36"/>
  <c r="H37"/>
  <c r="I37"/>
  <c r="J37"/>
  <c r="K37"/>
  <c r="H38"/>
  <c r="I38"/>
  <c r="J38"/>
  <c r="K38"/>
  <c r="H39"/>
  <c r="I39"/>
  <c r="J39"/>
  <c r="K39"/>
  <c r="H40"/>
  <c r="I40"/>
  <c r="J40"/>
  <c r="K40"/>
  <c r="H41"/>
  <c r="I41"/>
  <c r="J41"/>
  <c r="K41"/>
  <c r="H42"/>
  <c r="I42"/>
  <c r="J42"/>
  <c r="K42"/>
  <c r="H43"/>
  <c r="I43"/>
  <c r="J43"/>
  <c r="K43"/>
  <c r="H44"/>
  <c r="I44"/>
  <c r="J44"/>
  <c r="K44"/>
  <c r="H45"/>
  <c r="I45"/>
  <c r="J45"/>
  <c r="K45"/>
  <c r="I6"/>
  <c r="J6"/>
  <c r="K6"/>
  <c r="R7"/>
  <c r="S7"/>
  <c r="T7"/>
  <c r="U7"/>
  <c r="R8"/>
  <c r="S8"/>
  <c r="T8"/>
  <c r="U8"/>
  <c r="R9"/>
  <c r="S9"/>
  <c r="T9"/>
  <c r="U9"/>
  <c r="R10"/>
  <c r="S10"/>
  <c r="T10"/>
  <c r="U10"/>
  <c r="R11"/>
  <c r="S11"/>
  <c r="T11"/>
  <c r="U11"/>
  <c r="R12"/>
  <c r="S12"/>
  <c r="T12"/>
  <c r="U12"/>
  <c r="R13"/>
  <c r="S13"/>
  <c r="T13"/>
  <c r="U13"/>
  <c r="R14"/>
  <c r="S14"/>
  <c r="T14"/>
  <c r="U14"/>
  <c r="R15"/>
  <c r="S15"/>
  <c r="T15"/>
  <c r="U15"/>
  <c r="R16"/>
  <c r="S16"/>
  <c r="T16"/>
  <c r="U16"/>
  <c r="R17"/>
  <c r="S17"/>
  <c r="T17"/>
  <c r="U17"/>
  <c r="R18"/>
  <c r="S18"/>
  <c r="T18"/>
  <c r="U18"/>
  <c r="R19"/>
  <c r="S19"/>
  <c r="T19"/>
  <c r="U19"/>
  <c r="R20"/>
  <c r="S20"/>
  <c r="T20"/>
  <c r="U20"/>
  <c r="R21"/>
  <c r="S21"/>
  <c r="T21"/>
  <c r="U21"/>
  <c r="R22"/>
  <c r="S22"/>
  <c r="T22"/>
  <c r="U22"/>
  <c r="R23"/>
  <c r="S23"/>
  <c r="T23"/>
  <c r="U23"/>
  <c r="R24"/>
  <c r="S24"/>
  <c r="T24"/>
  <c r="U24"/>
  <c r="R25"/>
  <c r="S25"/>
  <c r="T25"/>
  <c r="U25"/>
  <c r="R26"/>
  <c r="S26"/>
  <c r="T26"/>
  <c r="U26"/>
  <c r="R27"/>
  <c r="S27"/>
  <c r="T27"/>
  <c r="U27"/>
  <c r="R28"/>
  <c r="S28"/>
  <c r="T28"/>
  <c r="U28"/>
  <c r="R29"/>
  <c r="S29"/>
  <c r="T29"/>
  <c r="U29"/>
  <c r="R30"/>
  <c r="S30"/>
  <c r="T30"/>
  <c r="U30"/>
  <c r="R31"/>
  <c r="S31"/>
  <c r="T31"/>
  <c r="U31"/>
  <c r="R32"/>
  <c r="S32"/>
  <c r="T32"/>
  <c r="U32"/>
  <c r="R33"/>
  <c r="S33"/>
  <c r="T33"/>
  <c r="U33"/>
  <c r="R34"/>
  <c r="S34"/>
  <c r="T34"/>
  <c r="U34"/>
  <c r="R35"/>
  <c r="S35"/>
  <c r="T35"/>
  <c r="U35"/>
  <c r="R36"/>
  <c r="S36"/>
  <c r="T36"/>
  <c r="U36"/>
  <c r="R37"/>
  <c r="S37"/>
  <c r="T37"/>
  <c r="U37"/>
  <c r="R38"/>
  <c r="S38"/>
  <c r="T38"/>
  <c r="U38"/>
  <c r="R39"/>
  <c r="S39"/>
  <c r="T39"/>
  <c r="U39"/>
  <c r="R40"/>
  <c r="S40"/>
  <c r="T40"/>
  <c r="U40"/>
  <c r="R41"/>
  <c r="S41"/>
  <c r="T41"/>
  <c r="U41"/>
  <c r="R42"/>
  <c r="S42"/>
  <c r="T42"/>
  <c r="U42"/>
  <c r="R43"/>
  <c r="S43"/>
  <c r="T43"/>
  <c r="U43"/>
  <c r="R44"/>
  <c r="S44"/>
  <c r="T44"/>
  <c r="U44"/>
  <c r="R45"/>
  <c r="S45"/>
  <c r="T45"/>
  <c r="U45"/>
  <c r="T6"/>
  <c r="U6"/>
  <c r="B74" i="36"/>
  <c r="D6" i="28"/>
  <c r="C7"/>
  <c r="D7"/>
  <c r="E7"/>
  <c r="F7"/>
  <c r="G7"/>
  <c r="C8"/>
  <c r="D8"/>
  <c r="E8"/>
  <c r="F8"/>
  <c r="G8"/>
  <c r="C9"/>
  <c r="D9"/>
  <c r="E9"/>
  <c r="F9"/>
  <c r="G9"/>
  <c r="C10"/>
  <c r="D10"/>
  <c r="E10"/>
  <c r="F10"/>
  <c r="G10"/>
  <c r="C11"/>
  <c r="D11"/>
  <c r="E11"/>
  <c r="F11"/>
  <c r="G11"/>
  <c r="C12"/>
  <c r="D12"/>
  <c r="E12"/>
  <c r="F12"/>
  <c r="G12"/>
  <c r="C13"/>
  <c r="D13"/>
  <c r="E13"/>
  <c r="F13"/>
  <c r="G13"/>
  <c r="C14"/>
  <c r="D14"/>
  <c r="E14"/>
  <c r="G14"/>
  <c r="C15"/>
  <c r="D15"/>
  <c r="E15"/>
  <c r="F15"/>
  <c r="G15"/>
  <c r="C16"/>
  <c r="D16"/>
  <c r="E16"/>
  <c r="F16"/>
  <c r="G16"/>
  <c r="C17"/>
  <c r="D17"/>
  <c r="E17"/>
  <c r="F17"/>
  <c r="G17"/>
  <c r="C18"/>
  <c r="D18"/>
  <c r="E18"/>
  <c r="F18"/>
  <c r="G18"/>
  <c r="C19"/>
  <c r="D19"/>
  <c r="E19"/>
  <c r="F19"/>
  <c r="G19"/>
  <c r="C20"/>
  <c r="D20"/>
  <c r="E20"/>
  <c r="F20"/>
  <c r="G20"/>
  <c r="C21"/>
  <c r="D21"/>
  <c r="E21"/>
  <c r="F21"/>
  <c r="G21"/>
  <c r="C22"/>
  <c r="D22"/>
  <c r="E22"/>
  <c r="F22"/>
  <c r="G22"/>
  <c r="C23"/>
  <c r="D23"/>
  <c r="E23"/>
  <c r="F23"/>
  <c r="G23"/>
  <c r="C24"/>
  <c r="D24"/>
  <c r="E24"/>
  <c r="F24"/>
  <c r="G24"/>
  <c r="C25"/>
  <c r="D25"/>
  <c r="E25"/>
  <c r="F25"/>
  <c r="G25"/>
  <c r="C26"/>
  <c r="D26"/>
  <c r="E26"/>
  <c r="F26"/>
  <c r="G26"/>
  <c r="C27"/>
  <c r="D27"/>
  <c r="E27"/>
  <c r="F27"/>
  <c r="G27"/>
  <c r="C28"/>
  <c r="D28"/>
  <c r="E28"/>
  <c r="F28"/>
  <c r="G28"/>
  <c r="C29"/>
  <c r="D29"/>
  <c r="E29"/>
  <c r="F29"/>
  <c r="G29"/>
  <c r="C30"/>
  <c r="D30"/>
  <c r="E30"/>
  <c r="F30"/>
  <c r="G30"/>
  <c r="C31"/>
  <c r="D31"/>
  <c r="E31"/>
  <c r="F31"/>
  <c r="G31"/>
  <c r="C32"/>
  <c r="D32"/>
  <c r="E32"/>
  <c r="F32"/>
  <c r="G32"/>
  <c r="C33"/>
  <c r="D33"/>
  <c r="E33"/>
  <c r="F33"/>
  <c r="G33"/>
  <c r="C34"/>
  <c r="D34"/>
  <c r="E34"/>
  <c r="F34"/>
  <c r="G34"/>
  <c r="C35"/>
  <c r="D35"/>
  <c r="E35"/>
  <c r="F35"/>
  <c r="G35"/>
  <c r="C36"/>
  <c r="D36"/>
  <c r="E36"/>
  <c r="F36"/>
  <c r="G36"/>
  <c r="C37"/>
  <c r="D37"/>
  <c r="E37"/>
  <c r="F37"/>
  <c r="G37"/>
  <c r="C38"/>
  <c r="D38"/>
  <c r="E38"/>
  <c r="F38"/>
  <c r="G38"/>
  <c r="C39"/>
  <c r="D39"/>
  <c r="E39"/>
  <c r="F39"/>
  <c r="G39"/>
  <c r="C40"/>
  <c r="D40"/>
  <c r="E40"/>
  <c r="F40"/>
  <c r="G40"/>
  <c r="C41"/>
  <c r="D41"/>
  <c r="E41"/>
  <c r="F41"/>
  <c r="G41"/>
  <c r="C42"/>
  <c r="D42"/>
  <c r="E42"/>
  <c r="F42"/>
  <c r="G42"/>
  <c r="C43"/>
  <c r="D43"/>
  <c r="E43"/>
  <c r="F43"/>
  <c r="G43"/>
  <c r="C44"/>
  <c r="D44"/>
  <c r="E44"/>
  <c r="F44"/>
  <c r="G44"/>
  <c r="C45"/>
  <c r="D45"/>
  <c r="E45"/>
  <c r="F45"/>
  <c r="G45"/>
  <c r="E6"/>
  <c r="F6"/>
  <c r="G6"/>
  <c r="C6"/>
  <c r="L36"/>
  <c r="L39"/>
  <c r="L43"/>
  <c r="L38"/>
  <c r="L42"/>
  <c r="B22"/>
  <c r="B23"/>
  <c r="B24"/>
  <c r="B25"/>
  <c r="B26"/>
  <c r="B27"/>
  <c r="B28"/>
  <c r="B29"/>
  <c r="B30"/>
  <c r="B31"/>
  <c r="B32"/>
  <c r="B33"/>
  <c r="B34"/>
  <c r="B35"/>
  <c r="B36"/>
  <c r="B37"/>
  <c r="B38"/>
  <c r="B39"/>
  <c r="B40"/>
  <c r="B41"/>
  <c r="B42"/>
  <c r="B43"/>
  <c r="B44"/>
  <c r="B45"/>
  <c r="AB45" l="1"/>
  <c r="AB44"/>
  <c r="AB43"/>
  <c r="AB42"/>
  <c r="AB41"/>
  <c r="AB40"/>
  <c r="AB39"/>
  <c r="AB38"/>
  <c r="AB37"/>
  <c r="AB36"/>
  <c r="AB35"/>
  <c r="AB34"/>
  <c r="AB33"/>
  <c r="AB32"/>
  <c r="AB31"/>
  <c r="AB30"/>
  <c r="AB29"/>
  <c r="AB28"/>
  <c r="AB27"/>
  <c r="AB26"/>
  <c r="AB25"/>
  <c r="AB24"/>
  <c r="AB23"/>
  <c r="AB22"/>
  <c r="AB21"/>
  <c r="AB20"/>
  <c r="AB19"/>
  <c r="AB18"/>
  <c r="AB17"/>
  <c r="AB16"/>
  <c r="AB15"/>
  <c r="AB14"/>
  <c r="AB13"/>
  <c r="AD10"/>
  <c r="L44"/>
  <c r="L40"/>
  <c r="L45"/>
  <c r="L41"/>
  <c r="L37"/>
  <c r="AB8"/>
  <c r="AB12"/>
  <c r="AB11"/>
  <c r="AB10"/>
  <c r="AB9"/>
  <c r="AC7"/>
  <c r="AD45"/>
  <c r="AD44"/>
  <c r="AD43"/>
  <c r="AD42"/>
  <c r="AD41"/>
  <c r="AD40"/>
  <c r="AD39"/>
  <c r="AD38"/>
  <c r="AD37"/>
  <c r="AD36"/>
  <c r="AD35"/>
  <c r="AD34"/>
  <c r="AD33"/>
  <c r="AD32"/>
  <c r="AD31"/>
  <c r="AD30"/>
  <c r="AD29"/>
  <c r="AD28"/>
  <c r="AD27"/>
  <c r="AD26"/>
  <c r="AD25"/>
  <c r="AD24"/>
  <c r="AD23"/>
  <c r="AD22"/>
  <c r="AD21"/>
  <c r="AD20"/>
  <c r="AD19"/>
  <c r="AD18"/>
  <c r="AD17"/>
  <c r="AD16"/>
  <c r="AD15"/>
  <c r="AD14"/>
  <c r="AD13"/>
  <c r="AD12"/>
  <c r="AD11"/>
  <c r="AE45"/>
  <c r="AC45"/>
  <c r="AE44"/>
  <c r="AC44"/>
  <c r="AE43"/>
  <c r="AC43"/>
  <c r="AE42"/>
  <c r="AC42"/>
  <c r="AE41"/>
  <c r="AC41"/>
  <c r="AE40"/>
  <c r="AC40"/>
  <c r="AE39"/>
  <c r="AC39"/>
  <c r="AE38"/>
  <c r="AC38"/>
  <c r="AE37"/>
  <c r="AC37"/>
  <c r="AE36"/>
  <c r="AC36"/>
  <c r="AE35"/>
  <c r="AC35"/>
  <c r="AE34"/>
  <c r="AC34"/>
  <c r="AE33"/>
  <c r="AC33"/>
  <c r="AE32"/>
  <c r="AC32"/>
  <c r="AE31"/>
  <c r="AC31"/>
  <c r="AE30"/>
  <c r="AC30"/>
  <c r="AE29"/>
  <c r="AC29"/>
  <c r="AE28"/>
  <c r="AC28"/>
  <c r="AE27"/>
  <c r="AC27"/>
  <c r="AE26"/>
  <c r="AC26"/>
  <c r="AE25"/>
  <c r="AC25"/>
  <c r="AE24"/>
  <c r="AC24"/>
  <c r="AE23"/>
  <c r="AC23"/>
  <c r="AE22"/>
  <c r="AC22"/>
  <c r="AE21"/>
  <c r="AC21"/>
  <c r="AE20"/>
  <c r="AC20"/>
  <c r="AE19"/>
  <c r="AC19"/>
  <c r="AE18"/>
  <c r="AC18"/>
  <c r="AE17"/>
  <c r="AC17"/>
  <c r="AE16"/>
  <c r="AC16"/>
  <c r="AE15"/>
  <c r="AC15"/>
  <c r="AE14"/>
  <c r="AC14"/>
  <c r="AE13"/>
  <c r="AC13"/>
  <c r="AE12"/>
  <c r="AC12"/>
  <c r="AE11"/>
  <c r="AC11"/>
  <c r="C74" i="36"/>
  <c r="D74"/>
  <c r="AE10" i="28"/>
  <c r="AC10"/>
  <c r="AE9"/>
  <c r="AC9"/>
  <c r="AE6"/>
  <c r="AB7"/>
  <c r="AD9"/>
  <c r="AC6"/>
  <c r="AE8"/>
  <c r="M58"/>
  <c r="AD8"/>
  <c r="AD6"/>
  <c r="AD7"/>
  <c r="AE7"/>
  <c r="AC8"/>
  <c r="G76" i="36"/>
  <c r="F76"/>
  <c r="E76"/>
  <c r="D76"/>
  <c r="C76"/>
  <c r="G74"/>
  <c r="F74"/>
  <c r="E74"/>
  <c r="V44" i="28"/>
  <c r="V42"/>
  <c r="V40"/>
  <c r="V38"/>
  <c r="V36"/>
  <c r="V45"/>
  <c r="V43"/>
  <c r="V41"/>
  <c r="V39"/>
  <c r="V37"/>
  <c r="AF38" l="1"/>
  <c r="AF42"/>
  <c r="AF37"/>
  <c r="AF41"/>
  <c r="AF45"/>
  <c r="AF36"/>
  <c r="AF40"/>
  <c r="AF44"/>
  <c r="AF39"/>
  <c r="AF43"/>
  <c r="F51" l="1"/>
  <c r="E51"/>
  <c r="D51"/>
  <c r="C51"/>
  <c r="Z44" l="1"/>
  <c r="AN44" s="1"/>
  <c r="Z42"/>
  <c r="AN42" s="1"/>
  <c r="Z40"/>
  <c r="AN40" s="1"/>
  <c r="Z38"/>
  <c r="AN38" s="1"/>
  <c r="Z36"/>
  <c r="AN36" s="1"/>
  <c r="Z34"/>
  <c r="AN34" s="1"/>
  <c r="Z32"/>
  <c r="AN32" s="1"/>
  <c r="Z30"/>
  <c r="AN30" s="1"/>
  <c r="Z28"/>
  <c r="AN28" s="1"/>
  <c r="Z26"/>
  <c r="AN26" s="1"/>
  <c r="Z24"/>
  <c r="AN24" s="1"/>
  <c r="Z22"/>
  <c r="AN22" s="1"/>
  <c r="Z20"/>
  <c r="AN20" s="1"/>
  <c r="Z18"/>
  <c r="AN18" s="1"/>
  <c r="Z16"/>
  <c r="AN16" s="1"/>
  <c r="Z14"/>
  <c r="AN14" s="1"/>
  <c r="P45"/>
  <c r="AJ45" s="1"/>
  <c r="P43"/>
  <c r="AJ43" s="1"/>
  <c r="P41"/>
  <c r="AJ41" s="1"/>
  <c r="P39"/>
  <c r="AJ39" s="1"/>
  <c r="P37"/>
  <c r="AJ37" s="1"/>
  <c r="P35"/>
  <c r="AJ35" s="1"/>
  <c r="P33"/>
  <c r="AJ33" s="1"/>
  <c r="P31"/>
  <c r="AJ31" s="1"/>
  <c r="P29"/>
  <c r="AJ29" s="1"/>
  <c r="P27"/>
  <c r="AJ27" s="1"/>
  <c r="P25"/>
  <c r="AJ25" s="1"/>
  <c r="P23"/>
  <c r="AJ23" s="1"/>
  <c r="P21"/>
  <c r="AJ21" s="1"/>
  <c r="P19"/>
  <c r="AJ19" s="1"/>
  <c r="Z45"/>
  <c r="AN45" s="1"/>
  <c r="Z43"/>
  <c r="AN43" s="1"/>
  <c r="Z41"/>
  <c r="AN41" s="1"/>
  <c r="Z39"/>
  <c r="AN39" s="1"/>
  <c r="Z37"/>
  <c r="AN37" s="1"/>
  <c r="Z35"/>
  <c r="AN35" s="1"/>
  <c r="Z33"/>
  <c r="AN33" s="1"/>
  <c r="Z31"/>
  <c r="AN31" s="1"/>
  <c r="Z29"/>
  <c r="AN29" s="1"/>
  <c r="Z27"/>
  <c r="AN27" s="1"/>
  <c r="Z25"/>
  <c r="AN25" s="1"/>
  <c r="Z23"/>
  <c r="AN23" s="1"/>
  <c r="Z21"/>
  <c r="AN21" s="1"/>
  <c r="Z19"/>
  <c r="AN19" s="1"/>
  <c r="Z17"/>
  <c r="AN17" s="1"/>
  <c r="Z15"/>
  <c r="AN15" s="1"/>
  <c r="Z13"/>
  <c r="AN13" s="1"/>
  <c r="P44"/>
  <c r="AJ44" s="1"/>
  <c r="P42"/>
  <c r="AJ42" s="1"/>
  <c r="P40"/>
  <c r="AJ40" s="1"/>
  <c r="P38"/>
  <c r="AJ38" s="1"/>
  <c r="P36"/>
  <c r="AJ36" s="1"/>
  <c r="P34"/>
  <c r="AJ34" s="1"/>
  <c r="P32"/>
  <c r="AJ32" s="1"/>
  <c r="P30"/>
  <c r="AJ30" s="1"/>
  <c r="P28"/>
  <c r="AJ28" s="1"/>
  <c r="P26"/>
  <c r="AJ26" s="1"/>
  <c r="P24"/>
  <c r="AJ24" s="1"/>
  <c r="P22"/>
  <c r="AJ22" s="1"/>
  <c r="P20"/>
  <c r="AJ20" s="1"/>
  <c r="P18"/>
  <c r="AJ18" s="1"/>
  <c r="P17"/>
  <c r="AJ17" s="1"/>
  <c r="P16"/>
  <c r="AJ16" s="1"/>
  <c r="P15"/>
  <c r="AJ15" s="1"/>
  <c r="P14"/>
  <c r="AJ14" s="1"/>
  <c r="P13"/>
  <c r="AJ13" s="1"/>
  <c r="Y44"/>
  <c r="AM44" s="1"/>
  <c r="Y42"/>
  <c r="AM42" s="1"/>
  <c r="Y40"/>
  <c r="AM40" s="1"/>
  <c r="Y38"/>
  <c r="AM38" s="1"/>
  <c r="Y36"/>
  <c r="AM36" s="1"/>
  <c r="Y34"/>
  <c r="AM34" s="1"/>
  <c r="Y32"/>
  <c r="AM32" s="1"/>
  <c r="Y30"/>
  <c r="AM30" s="1"/>
  <c r="Y28"/>
  <c r="AM28" s="1"/>
  <c r="Y26"/>
  <c r="AM26" s="1"/>
  <c r="Y24"/>
  <c r="AM24" s="1"/>
  <c r="Y22"/>
  <c r="AM22" s="1"/>
  <c r="Y20"/>
  <c r="AM20" s="1"/>
  <c r="Y18"/>
  <c r="AM18" s="1"/>
  <c r="Y16"/>
  <c r="AM16" s="1"/>
  <c r="Y14"/>
  <c r="AM14" s="1"/>
  <c r="O44"/>
  <c r="AI44" s="1"/>
  <c r="O42"/>
  <c r="AI42" s="1"/>
  <c r="O40"/>
  <c r="AI40" s="1"/>
  <c r="O38"/>
  <c r="AI38" s="1"/>
  <c r="O36"/>
  <c r="AI36" s="1"/>
  <c r="O34"/>
  <c r="AI34" s="1"/>
  <c r="O32"/>
  <c r="AI32" s="1"/>
  <c r="O30"/>
  <c r="AI30" s="1"/>
  <c r="O28"/>
  <c r="AI28" s="1"/>
  <c r="O26"/>
  <c r="AI26" s="1"/>
  <c r="O24"/>
  <c r="AI24" s="1"/>
  <c r="O22"/>
  <c r="AI22" s="1"/>
  <c r="O20"/>
  <c r="AI20" s="1"/>
  <c r="Y45"/>
  <c r="AM45" s="1"/>
  <c r="Y43"/>
  <c r="AM43" s="1"/>
  <c r="Y41"/>
  <c r="AM41" s="1"/>
  <c r="Y39"/>
  <c r="AM39" s="1"/>
  <c r="Y37"/>
  <c r="AM37" s="1"/>
  <c r="Y35"/>
  <c r="AM35" s="1"/>
  <c r="Y33"/>
  <c r="AM33" s="1"/>
  <c r="Y31"/>
  <c r="AM31" s="1"/>
  <c r="Y29"/>
  <c r="AM29" s="1"/>
  <c r="Y27"/>
  <c r="AM27" s="1"/>
  <c r="Y25"/>
  <c r="AM25" s="1"/>
  <c r="Y23"/>
  <c r="AM23" s="1"/>
  <c r="Y21"/>
  <c r="AM21" s="1"/>
  <c r="Y19"/>
  <c r="AM19" s="1"/>
  <c r="Y17"/>
  <c r="AM17" s="1"/>
  <c r="Y15"/>
  <c r="AM15" s="1"/>
  <c r="Y13"/>
  <c r="AM13" s="1"/>
  <c r="O45"/>
  <c r="AI45" s="1"/>
  <c r="O43"/>
  <c r="AI43" s="1"/>
  <c r="O41"/>
  <c r="AI41" s="1"/>
  <c r="O39"/>
  <c r="AI39" s="1"/>
  <c r="O37"/>
  <c r="AI37" s="1"/>
  <c r="O35"/>
  <c r="AI35" s="1"/>
  <c r="O33"/>
  <c r="AI33" s="1"/>
  <c r="O31"/>
  <c r="AI31" s="1"/>
  <c r="O29"/>
  <c r="AI29" s="1"/>
  <c r="O27"/>
  <c r="AI27" s="1"/>
  <c r="O25"/>
  <c r="AI25" s="1"/>
  <c r="O23"/>
  <c r="AI23" s="1"/>
  <c r="O21"/>
  <c r="AI21" s="1"/>
  <c r="O19"/>
  <c r="AI19" s="1"/>
  <c r="O18"/>
  <c r="AI18" s="1"/>
  <c r="O17"/>
  <c r="AI17" s="1"/>
  <c r="O16"/>
  <c r="AI16" s="1"/>
  <c r="O15"/>
  <c r="AI15" s="1"/>
  <c r="O14"/>
  <c r="AI14" s="1"/>
  <c r="O13"/>
  <c r="AI13" s="1"/>
  <c r="X44"/>
  <c r="AL44" s="1"/>
  <c r="X42"/>
  <c r="AL42" s="1"/>
  <c r="X40"/>
  <c r="AL40" s="1"/>
  <c r="X38"/>
  <c r="AL38" s="1"/>
  <c r="X36"/>
  <c r="AL36" s="1"/>
  <c r="X34"/>
  <c r="AL34" s="1"/>
  <c r="X32"/>
  <c r="AL32" s="1"/>
  <c r="X30"/>
  <c r="AL30" s="1"/>
  <c r="X28"/>
  <c r="AL28" s="1"/>
  <c r="X26"/>
  <c r="AL26" s="1"/>
  <c r="X24"/>
  <c r="AL24" s="1"/>
  <c r="X22"/>
  <c r="AL22" s="1"/>
  <c r="X20"/>
  <c r="AL20" s="1"/>
  <c r="X18"/>
  <c r="AL18" s="1"/>
  <c r="X16"/>
  <c r="AL16" s="1"/>
  <c r="X14"/>
  <c r="AL14" s="1"/>
  <c r="N17"/>
  <c r="AH17" s="1"/>
  <c r="N15"/>
  <c r="AH15" s="1"/>
  <c r="N26"/>
  <c r="AH26" s="1"/>
  <c r="N24"/>
  <c r="AH24" s="1"/>
  <c r="N22"/>
  <c r="AH22" s="1"/>
  <c r="N20"/>
  <c r="AH20" s="1"/>
  <c r="N18"/>
  <c r="AH18" s="1"/>
  <c r="N14"/>
  <c r="AH14" s="1"/>
  <c r="X45"/>
  <c r="AL45" s="1"/>
  <c r="X43"/>
  <c r="AL43" s="1"/>
  <c r="X41"/>
  <c r="AL41" s="1"/>
  <c r="X39"/>
  <c r="AL39" s="1"/>
  <c r="X37"/>
  <c r="AL37" s="1"/>
  <c r="X35"/>
  <c r="AL35" s="1"/>
  <c r="X33"/>
  <c r="AL33" s="1"/>
  <c r="X31"/>
  <c r="AL31" s="1"/>
  <c r="X29"/>
  <c r="AL29" s="1"/>
  <c r="X27"/>
  <c r="AL27" s="1"/>
  <c r="X25"/>
  <c r="AL25" s="1"/>
  <c r="X23"/>
  <c r="AL23" s="1"/>
  <c r="X21"/>
  <c r="AL21" s="1"/>
  <c r="X19"/>
  <c r="AL19" s="1"/>
  <c r="X17"/>
  <c r="AL17" s="1"/>
  <c r="X15"/>
  <c r="AL15" s="1"/>
  <c r="X13"/>
  <c r="AL13" s="1"/>
  <c r="N45"/>
  <c r="AH45" s="1"/>
  <c r="N44"/>
  <c r="AH44" s="1"/>
  <c r="N43"/>
  <c r="AH43" s="1"/>
  <c r="N42"/>
  <c r="AH42" s="1"/>
  <c r="N41"/>
  <c r="AH41" s="1"/>
  <c r="N40"/>
  <c r="AH40" s="1"/>
  <c r="N39"/>
  <c r="AH39" s="1"/>
  <c r="N38"/>
  <c r="AH38" s="1"/>
  <c r="N37"/>
  <c r="AH37" s="1"/>
  <c r="N36"/>
  <c r="AH36" s="1"/>
  <c r="N35"/>
  <c r="AH35" s="1"/>
  <c r="N34"/>
  <c r="AH34" s="1"/>
  <c r="N33"/>
  <c r="AH33" s="1"/>
  <c r="N32"/>
  <c r="AH32" s="1"/>
  <c r="N31"/>
  <c r="AH31" s="1"/>
  <c r="N30"/>
  <c r="AH30" s="1"/>
  <c r="N29"/>
  <c r="AH29" s="1"/>
  <c r="N28"/>
  <c r="AH28" s="1"/>
  <c r="N27"/>
  <c r="AH27" s="1"/>
  <c r="N25"/>
  <c r="AH25" s="1"/>
  <c r="N23"/>
  <c r="AH23" s="1"/>
  <c r="N21"/>
  <c r="AH21" s="1"/>
  <c r="N19"/>
  <c r="AH19" s="1"/>
  <c r="N16"/>
  <c r="AH16" s="1"/>
  <c r="N13"/>
  <c r="AH13" s="1"/>
  <c r="W44"/>
  <c r="AK44" s="1"/>
  <c r="W42"/>
  <c r="AK42" s="1"/>
  <c r="W40"/>
  <c r="AK40" s="1"/>
  <c r="W38"/>
  <c r="AK38" s="1"/>
  <c r="W36"/>
  <c r="AK36" s="1"/>
  <c r="W34"/>
  <c r="AK34" s="1"/>
  <c r="W32"/>
  <c r="AK32" s="1"/>
  <c r="W30"/>
  <c r="AK30" s="1"/>
  <c r="W28"/>
  <c r="AK28" s="1"/>
  <c r="W26"/>
  <c r="AK26" s="1"/>
  <c r="W24"/>
  <c r="AK24" s="1"/>
  <c r="W22"/>
  <c r="AK22" s="1"/>
  <c r="W20"/>
  <c r="AK20" s="1"/>
  <c r="W18"/>
  <c r="AK18" s="1"/>
  <c r="W16"/>
  <c r="AK16" s="1"/>
  <c r="W14"/>
  <c r="AK14" s="1"/>
  <c r="M44"/>
  <c r="AG44" s="1"/>
  <c r="M42"/>
  <c r="AG42" s="1"/>
  <c r="M40"/>
  <c r="AG40" s="1"/>
  <c r="M38"/>
  <c r="AG38" s="1"/>
  <c r="M36"/>
  <c r="AG36" s="1"/>
  <c r="M34"/>
  <c r="AG34" s="1"/>
  <c r="M32"/>
  <c r="AG32" s="1"/>
  <c r="M30"/>
  <c r="AG30" s="1"/>
  <c r="M28"/>
  <c r="AG28" s="1"/>
  <c r="M26"/>
  <c r="AG26" s="1"/>
  <c r="M24"/>
  <c r="AG24" s="1"/>
  <c r="M22"/>
  <c r="AG22" s="1"/>
  <c r="M20"/>
  <c r="AG20" s="1"/>
  <c r="M18"/>
  <c r="AG18" s="1"/>
  <c r="M16"/>
  <c r="AG16" s="1"/>
  <c r="M14"/>
  <c r="AG14" s="1"/>
  <c r="W45"/>
  <c r="AK45" s="1"/>
  <c r="W43"/>
  <c r="AK43" s="1"/>
  <c r="W41"/>
  <c r="AK41" s="1"/>
  <c r="W39"/>
  <c r="AK39" s="1"/>
  <c r="W37"/>
  <c r="AK37" s="1"/>
  <c r="W35"/>
  <c r="AK35" s="1"/>
  <c r="W33"/>
  <c r="AK33" s="1"/>
  <c r="W31"/>
  <c r="AK31" s="1"/>
  <c r="W29"/>
  <c r="AK29" s="1"/>
  <c r="W27"/>
  <c r="AK27" s="1"/>
  <c r="W25"/>
  <c r="AK25" s="1"/>
  <c r="W23"/>
  <c r="AK23" s="1"/>
  <c r="W21"/>
  <c r="AK21" s="1"/>
  <c r="W19"/>
  <c r="AK19" s="1"/>
  <c r="W17"/>
  <c r="AK17" s="1"/>
  <c r="W15"/>
  <c r="AK15" s="1"/>
  <c r="W13"/>
  <c r="AK13" s="1"/>
  <c r="M45"/>
  <c r="AG45" s="1"/>
  <c r="M43"/>
  <c r="AG43" s="1"/>
  <c r="M41"/>
  <c r="AG41" s="1"/>
  <c r="M39"/>
  <c r="AG39" s="1"/>
  <c r="M37"/>
  <c r="AG37" s="1"/>
  <c r="M35"/>
  <c r="AG35" s="1"/>
  <c r="M33"/>
  <c r="AG33" s="1"/>
  <c r="M31"/>
  <c r="AG31" s="1"/>
  <c r="M29"/>
  <c r="AG29" s="1"/>
  <c r="M27"/>
  <c r="AG27" s="1"/>
  <c r="M25"/>
  <c r="AG25" s="1"/>
  <c r="M23"/>
  <c r="AG23" s="1"/>
  <c r="M21"/>
  <c r="AG21" s="1"/>
  <c r="M19"/>
  <c r="AG19" s="1"/>
  <c r="M17"/>
  <c r="AG17" s="1"/>
  <c r="M15"/>
  <c r="AG15" s="1"/>
  <c r="M13"/>
  <c r="AG13" s="1"/>
  <c r="Z11"/>
  <c r="AN11" s="1"/>
  <c r="P11"/>
  <c r="AJ11" s="1"/>
  <c r="P12"/>
  <c r="AJ12" s="1"/>
  <c r="Z12"/>
  <c r="AN12" s="1"/>
  <c r="Y11"/>
  <c r="AM11" s="1"/>
  <c r="O11"/>
  <c r="AI11" s="1"/>
  <c r="Y12"/>
  <c r="AM12" s="1"/>
  <c r="O12"/>
  <c r="AI12" s="1"/>
  <c r="X11"/>
  <c r="AL11" s="1"/>
  <c r="N11"/>
  <c r="AH11" s="1"/>
  <c r="X12"/>
  <c r="AL12" s="1"/>
  <c r="N12"/>
  <c r="AH12" s="1"/>
  <c r="W11"/>
  <c r="AK11" s="1"/>
  <c r="W12"/>
  <c r="AK12" s="1"/>
  <c r="M12"/>
  <c r="AG12" s="1"/>
  <c r="M11"/>
  <c r="AG11" s="1"/>
  <c r="P8"/>
  <c r="AJ8" s="1"/>
  <c r="Z6"/>
  <c r="AN6" s="1"/>
  <c r="Z9"/>
  <c r="AN9" s="1"/>
  <c r="Z7"/>
  <c r="AN7" s="1"/>
  <c r="P10"/>
  <c r="AJ10" s="1"/>
  <c r="P7"/>
  <c r="AJ7" s="1"/>
  <c r="Z10"/>
  <c r="AN10" s="1"/>
  <c r="Z8"/>
  <c r="AN8" s="1"/>
  <c r="P9"/>
  <c r="AJ9" s="1"/>
  <c r="P6"/>
  <c r="AJ6" s="1"/>
  <c r="O8"/>
  <c r="AI8" s="1"/>
  <c r="Y6"/>
  <c r="AM6" s="1"/>
  <c r="Y9"/>
  <c r="AM9" s="1"/>
  <c r="Y7"/>
  <c r="AM7" s="1"/>
  <c r="O10"/>
  <c r="AI10" s="1"/>
  <c r="O9"/>
  <c r="AI9" s="1"/>
  <c r="O7"/>
  <c r="AI7" s="1"/>
  <c r="Y10"/>
  <c r="AM10" s="1"/>
  <c r="Y8"/>
  <c r="AM8" s="1"/>
  <c r="O6"/>
  <c r="AI6" s="1"/>
  <c r="N9"/>
  <c r="AH9" s="1"/>
  <c r="X10"/>
  <c r="AL10" s="1"/>
  <c r="X8"/>
  <c r="AL8" s="1"/>
  <c r="X6"/>
  <c r="AL6" s="1"/>
  <c r="X7"/>
  <c r="AL7" s="1"/>
  <c r="N10"/>
  <c r="AH10" s="1"/>
  <c r="N7"/>
  <c r="AH7" s="1"/>
  <c r="X9"/>
  <c r="AL9" s="1"/>
  <c r="N6"/>
  <c r="AH6" s="1"/>
  <c r="N8"/>
  <c r="AH8" s="1"/>
  <c r="W9"/>
  <c r="AK9" s="1"/>
  <c r="M9"/>
  <c r="AG9" s="1"/>
  <c r="M7"/>
  <c r="AG7" s="1"/>
  <c r="W10"/>
  <c r="AK10" s="1"/>
  <c r="W7"/>
  <c r="AK7" s="1"/>
  <c r="M10"/>
  <c r="AG10" s="1"/>
  <c r="M8"/>
  <c r="AG8" s="1"/>
  <c r="W8"/>
  <c r="AK8" s="1"/>
  <c r="G51"/>
  <c r="A45"/>
  <c r="A44"/>
  <c r="A43"/>
  <c r="A42"/>
  <c r="A41"/>
  <c r="A40"/>
  <c r="A39"/>
  <c r="A38"/>
  <c r="A37"/>
  <c r="A36"/>
  <c r="A35"/>
  <c r="A34"/>
  <c r="A33"/>
  <c r="A32"/>
  <c r="A31"/>
  <c r="A30"/>
  <c r="A29"/>
  <c r="A28"/>
  <c r="A27"/>
  <c r="A26"/>
  <c r="A25"/>
  <c r="A24"/>
  <c r="A23"/>
  <c r="A22"/>
  <c r="B21"/>
  <c r="A21"/>
  <c r="B20"/>
  <c r="A20"/>
  <c r="B19"/>
  <c r="A19"/>
  <c r="B18"/>
  <c r="A18"/>
  <c r="B17"/>
  <c r="A17"/>
  <c r="B16"/>
  <c r="A16"/>
  <c r="B15"/>
  <c r="A15"/>
  <c r="B14"/>
  <c r="A14"/>
  <c r="B13"/>
  <c r="A13"/>
  <c r="B12"/>
  <c r="A12"/>
  <c r="B11"/>
  <c r="A11"/>
  <c r="B10"/>
  <c r="A10"/>
  <c r="L22" l="1"/>
  <c r="V22"/>
  <c r="L28"/>
  <c r="Q28" s="1"/>
  <c r="V28"/>
  <c r="L30"/>
  <c r="AF30" s="1"/>
  <c r="V30"/>
  <c r="Q44"/>
  <c r="Q40"/>
  <c r="Q36"/>
  <c r="Q45"/>
  <c r="Q41"/>
  <c r="Q37"/>
  <c r="Q42"/>
  <c r="Q38"/>
  <c r="Q43"/>
  <c r="Q39"/>
  <c r="AA41"/>
  <c r="AA36"/>
  <c r="AA44"/>
  <c r="AA43"/>
  <c r="AA42"/>
  <c r="AA37"/>
  <c r="AA45"/>
  <c r="AA40"/>
  <c r="AA39"/>
  <c r="AA38"/>
  <c r="L24"/>
  <c r="V24"/>
  <c r="AA24" s="1"/>
  <c r="L26"/>
  <c r="V26"/>
  <c r="L32"/>
  <c r="AF32" s="1"/>
  <c r="V32"/>
  <c r="AA32" s="1"/>
  <c r="V34"/>
  <c r="AA34" s="1"/>
  <c r="V10"/>
  <c r="AA10" s="1"/>
  <c r="L13"/>
  <c r="Q13" s="1"/>
  <c r="L34"/>
  <c r="L11"/>
  <c r="L14"/>
  <c r="L15"/>
  <c r="Q15" s="1"/>
  <c r="L17"/>
  <c r="Q17" s="1"/>
  <c r="L19"/>
  <c r="L21"/>
  <c r="L23"/>
  <c r="L25"/>
  <c r="L27"/>
  <c r="L29"/>
  <c r="Q29" s="1"/>
  <c r="L31"/>
  <c r="L33"/>
  <c r="Q33" s="1"/>
  <c r="L35"/>
  <c r="L12"/>
  <c r="Q12" s="1"/>
  <c r="V12"/>
  <c r="AA12" s="1"/>
  <c r="V14"/>
  <c r="V15"/>
  <c r="L16"/>
  <c r="Q16" s="1"/>
  <c r="V16"/>
  <c r="AA16" s="1"/>
  <c r="L18"/>
  <c r="Q18" s="1"/>
  <c r="V18"/>
  <c r="L20"/>
  <c r="V20"/>
  <c r="AA20" s="1"/>
  <c r="V27"/>
  <c r="V31"/>
  <c r="Q20"/>
  <c r="L10"/>
  <c r="V11"/>
  <c r="AA11" s="1"/>
  <c r="V19"/>
  <c r="AA19" s="1"/>
  <c r="V23"/>
  <c r="AA23" s="1"/>
  <c r="V35"/>
  <c r="AA35" s="1"/>
  <c r="V13"/>
  <c r="AA13" s="1"/>
  <c r="AF15"/>
  <c r="V17"/>
  <c r="V21"/>
  <c r="AA21" s="1"/>
  <c r="V25"/>
  <c r="AA25" s="1"/>
  <c r="V29"/>
  <c r="AA29" s="1"/>
  <c r="AA30"/>
  <c r="V33"/>
  <c r="AA33" s="1"/>
  <c r="AA28"/>
  <c r="B9"/>
  <c r="A9"/>
  <c r="B8"/>
  <c r="A8"/>
  <c r="B7"/>
  <c r="A7"/>
  <c r="R6"/>
  <c r="W6" s="1"/>
  <c r="H6"/>
  <c r="M6" s="1"/>
  <c r="B6"/>
  <c r="A6"/>
  <c r="AF26" l="1"/>
  <c r="AF24"/>
  <c r="AF35"/>
  <c r="AF31"/>
  <c r="AF27"/>
  <c r="AF19"/>
  <c r="AF22"/>
  <c r="AF28"/>
  <c r="Q22"/>
  <c r="AF11"/>
  <c r="Q24"/>
  <c r="Q32"/>
  <c r="Q26"/>
  <c r="Q30"/>
  <c r="AG6"/>
  <c r="AB6"/>
  <c r="AK6"/>
  <c r="V6"/>
  <c r="AA6" s="1"/>
  <c r="AA26"/>
  <c r="AA22"/>
  <c r="Q31"/>
  <c r="Q27"/>
  <c r="AA18"/>
  <c r="G47"/>
  <c r="F47" s="1"/>
  <c r="E47" s="1"/>
  <c r="M91"/>
  <c r="M90"/>
  <c r="M67"/>
  <c r="M66"/>
  <c r="F46"/>
  <c r="M82"/>
  <c r="M83"/>
  <c r="E46"/>
  <c r="M74"/>
  <c r="M75"/>
  <c r="AF20"/>
  <c r="M59"/>
  <c r="C47"/>
  <c r="L8"/>
  <c r="AF18"/>
  <c r="AF16"/>
  <c r="AF12"/>
  <c r="AF17"/>
  <c r="AF23"/>
  <c r="AF33"/>
  <c r="AF29"/>
  <c r="AF21"/>
  <c r="AF13"/>
  <c r="AF25"/>
  <c r="AA31"/>
  <c r="AA27"/>
  <c r="AA15"/>
  <c r="AA14"/>
  <c r="D47"/>
  <c r="D46"/>
  <c r="AF14"/>
  <c r="Q14"/>
  <c r="L6"/>
  <c r="L7"/>
  <c r="Q7" s="1"/>
  <c r="V8"/>
  <c r="V9"/>
  <c r="AA9" s="1"/>
  <c r="Q25"/>
  <c r="Q21"/>
  <c r="Q35"/>
  <c r="Q23"/>
  <c r="Q19"/>
  <c r="Q11"/>
  <c r="C46"/>
  <c r="AD46"/>
  <c r="AF34"/>
  <c r="Q34"/>
  <c r="AF10"/>
  <c r="Q10"/>
  <c r="V7"/>
  <c r="AA7" s="1"/>
  <c r="L9"/>
  <c r="AA17"/>
  <c r="J10" i="27"/>
  <c r="I49"/>
  <c r="K9" i="26"/>
  <c r="M50" i="37"/>
  <c r="L19" i="35"/>
  <c r="K20"/>
  <c r="K10" i="26"/>
  <c r="L40" i="37"/>
  <c r="K30" i="35"/>
  <c r="M30" i="37"/>
  <c r="K29" i="26"/>
  <c r="L9" i="35"/>
  <c r="K29"/>
  <c r="M10" i="37"/>
  <c r="K49" i="26"/>
  <c r="I29" i="27"/>
  <c r="J19"/>
  <c r="J20"/>
  <c r="L49" i="37"/>
  <c r="K40" i="26"/>
  <c r="L39" i="37"/>
  <c r="M29"/>
  <c r="K19" i="26"/>
  <c r="L20" i="37"/>
  <c r="J49" i="27"/>
  <c r="L50" i="37"/>
  <c r="I30" i="27"/>
  <c r="L10" i="26"/>
  <c r="I40" i="27"/>
  <c r="M20" i="37"/>
  <c r="L40" i="26"/>
  <c r="I9" i="27"/>
  <c r="K9" i="35"/>
  <c r="M49" i="37"/>
  <c r="L30" i="35"/>
  <c r="L50" i="26"/>
  <c r="J30" i="27"/>
  <c r="K49" i="35"/>
  <c r="L40"/>
  <c r="K19"/>
  <c r="I19" i="27"/>
  <c r="L19" i="26"/>
  <c r="J40" i="27"/>
  <c r="K10" i="35"/>
  <c r="J29" i="27"/>
  <c r="L49" i="35"/>
  <c r="L49" i="26"/>
  <c r="I20" i="27"/>
  <c r="I50"/>
  <c r="K30" i="26"/>
  <c r="I10" i="27"/>
  <c r="L10" i="35"/>
  <c r="L19" i="37"/>
  <c r="L10"/>
  <c r="K40" i="35"/>
  <c r="M9" i="37"/>
  <c r="L39" i="26"/>
  <c r="L9" i="37"/>
  <c r="L29" i="26"/>
  <c r="L9"/>
  <c r="K20"/>
  <c r="L39" i="35"/>
  <c r="L29" i="37"/>
  <c r="J50" i="27"/>
  <c r="K50" i="26"/>
  <c r="M39" i="37"/>
  <c r="K50" i="35"/>
  <c r="L30" i="37"/>
  <c r="L20" i="35"/>
  <c r="M40" i="37"/>
  <c r="L29" i="35"/>
  <c r="L30" i="26"/>
  <c r="J39" i="27"/>
  <c r="K39" i="26"/>
  <c r="K39" i="35"/>
  <c r="I39" i="27"/>
  <c r="J9"/>
  <c r="M19" i="37"/>
  <c r="L20" i="26"/>
  <c r="L50" i="35"/>
  <c r="AF6" i="28" l="1"/>
  <c r="Q6"/>
  <c r="Q8"/>
  <c r="AF8"/>
  <c r="AB46"/>
  <c r="AE46"/>
  <c r="AF9"/>
  <c r="AA8"/>
  <c r="AC46"/>
  <c r="AF7"/>
  <c r="Q9"/>
  <c r="Z46" l="1"/>
  <c r="AA46"/>
  <c r="Y46"/>
  <c r="AF46"/>
  <c r="O46"/>
  <c r="P46"/>
  <c r="X46" l="1"/>
  <c r="W46" l="1"/>
  <c r="Q46" s="1"/>
  <c r="M46"/>
  <c r="G46" s="1"/>
  <c r="N46"/>
</calcChain>
</file>

<file path=xl/comments1.xml><?xml version="1.0" encoding="utf-8"?>
<comments xmlns="http://schemas.openxmlformats.org/spreadsheetml/2006/main">
  <authors>
    <author>edtech</author>
    <author xml:space="preserve"> Antony D Norman</author>
    <author>Tony Norman</author>
  </authors>
  <commentList>
    <comment ref="B19" authorId="0">
      <text>
        <r>
          <rPr>
            <sz val="8"/>
            <color indexed="81"/>
            <rFont val="Tahoma"/>
            <family val="2"/>
          </rPr>
          <t xml:space="preserve">Enter student identifier.  
Numbers, characters, or first names are allowed ie. Student 1, Student A, Johnnie, Sally, etc.
</t>
        </r>
      </text>
    </comment>
    <comment ref="C19" authorId="1">
      <text>
        <r>
          <rPr>
            <b/>
            <sz val="8"/>
            <color indexed="81"/>
            <rFont val="Tahoma"/>
            <family val="2"/>
          </rPr>
          <t>Options:</t>
        </r>
        <r>
          <rPr>
            <sz val="8"/>
            <color indexed="81"/>
            <rFont val="Tahoma"/>
            <family val="2"/>
          </rPr>
          <t xml:space="preserve">
M= Male
F=Female</t>
        </r>
      </text>
    </comment>
    <comment ref="D19" authorId="1">
      <text>
        <r>
          <rPr>
            <b/>
            <sz val="8"/>
            <color indexed="81"/>
            <rFont val="Tahoma"/>
            <family val="2"/>
          </rPr>
          <t>Options:</t>
        </r>
        <r>
          <rPr>
            <sz val="8"/>
            <color indexed="81"/>
            <rFont val="Tahoma"/>
            <family val="2"/>
          </rPr>
          <t xml:space="preserve">
Y= Yes
N = N</t>
        </r>
      </text>
    </comment>
    <comment ref="E19" authorId="2">
      <text>
        <r>
          <rPr>
            <b/>
            <sz val="8"/>
            <color indexed="81"/>
            <rFont val="Tahoma"/>
            <family val="2"/>
          </rPr>
          <t>Options:</t>
        </r>
        <r>
          <rPr>
            <sz val="8"/>
            <color indexed="81"/>
            <rFont val="Tahoma"/>
            <family val="2"/>
          </rPr>
          <t xml:space="preserve">
W = White
O = Other</t>
        </r>
      </text>
    </comment>
    <comment ref="F19" authorId="1">
      <text>
        <r>
          <rPr>
            <b/>
            <sz val="8"/>
            <color indexed="81"/>
            <rFont val="Tahoma"/>
            <family val="2"/>
          </rPr>
          <t>Options:</t>
        </r>
        <r>
          <rPr>
            <sz val="8"/>
            <color indexed="81"/>
            <rFont val="Tahoma"/>
            <family val="2"/>
          </rPr>
          <t xml:space="preserve">
Y = Yes
N = No</t>
        </r>
      </text>
    </comment>
    <comment ref="G19" authorId="1">
      <text>
        <r>
          <rPr>
            <b/>
            <sz val="8"/>
            <color indexed="81"/>
            <rFont val="Tahoma"/>
            <family val="2"/>
          </rPr>
          <t>Options:</t>
        </r>
        <r>
          <rPr>
            <sz val="8"/>
            <color indexed="81"/>
            <rFont val="Tahoma"/>
            <family val="2"/>
          </rPr>
          <t xml:space="preserve">
Y = Yes
N = No</t>
        </r>
      </text>
    </comment>
    <comment ref="O73" authorId="0">
      <text>
        <r>
          <rPr>
            <sz val="8"/>
            <color indexed="81"/>
            <rFont val="Tahoma"/>
            <family val="2"/>
          </rPr>
          <t xml:space="preserve">Demographic information generated from the data entered in table above.
</t>
        </r>
      </text>
    </comment>
    <comment ref="B82" authorId="1">
      <text>
        <r>
          <rPr>
            <sz val="8"/>
            <color indexed="81"/>
            <rFont val="Tahoma"/>
            <family val="2"/>
          </rPr>
          <t>Enter your proficiency scores for each goal.</t>
        </r>
      </text>
    </comment>
    <comment ref="H82" authorId="0">
      <text>
        <r>
          <rPr>
            <sz val="8"/>
            <color indexed="81"/>
            <rFont val="Tahoma"/>
            <family val="2"/>
          </rPr>
          <t>Enter the total points possible for each goal</t>
        </r>
      </text>
    </comment>
  </commentList>
</comments>
</file>

<file path=xl/comments2.xml><?xml version="1.0" encoding="utf-8"?>
<comments xmlns="http://schemas.openxmlformats.org/spreadsheetml/2006/main">
  <authors>
    <author xml:space="preserve"> Antony D Norman</author>
  </authors>
  <commentList>
    <comment ref="B100" authorId="0">
      <text>
        <r>
          <rPr>
            <sz val="8"/>
            <color indexed="81"/>
            <rFont val="Tahoma"/>
            <family val="2"/>
          </rPr>
          <t>Enter your proficiency scores for each goal.</t>
        </r>
      </text>
    </comment>
  </commentList>
</comments>
</file>

<file path=xl/sharedStrings.xml><?xml version="1.0" encoding="utf-8"?>
<sst xmlns="http://schemas.openxmlformats.org/spreadsheetml/2006/main" count="740" uniqueCount="212">
  <si>
    <t>Student</t>
  </si>
  <si>
    <t>Gender</t>
  </si>
  <si>
    <t>FRLunch</t>
  </si>
  <si>
    <t>M</t>
  </si>
  <si>
    <t>N</t>
  </si>
  <si>
    <t>Y</t>
  </si>
  <si>
    <t>W</t>
  </si>
  <si>
    <t>Student Demographics</t>
  </si>
  <si>
    <t>Grand Total</t>
  </si>
  <si>
    <t>PreA</t>
  </si>
  <si>
    <t>PreB</t>
  </si>
  <si>
    <t>PreC</t>
  </si>
  <si>
    <t>PreTotal</t>
  </si>
  <si>
    <t>PostA</t>
  </si>
  <si>
    <t>PostB</t>
  </si>
  <si>
    <t>PostC</t>
  </si>
  <si>
    <t>PostTotal</t>
  </si>
  <si>
    <t>GainA</t>
  </si>
  <si>
    <t>GainB</t>
  </si>
  <si>
    <t>GainC</t>
  </si>
  <si>
    <t>GainTotal</t>
  </si>
  <si>
    <t>Gain Scores</t>
  </si>
  <si>
    <t>% Making Gains</t>
  </si>
  <si>
    <t>LGA</t>
  </si>
  <si>
    <t>LGB</t>
  </si>
  <si>
    <t>LGC</t>
  </si>
  <si>
    <t>Total</t>
  </si>
  <si>
    <t>% Meeting Outcomes</t>
  </si>
  <si>
    <t>John Doe</t>
  </si>
  <si>
    <t>Pretest Scores</t>
  </si>
  <si>
    <t>Posttest Scores</t>
  </si>
  <si>
    <t>Outcomes Met on Pretest (Y/N)</t>
  </si>
  <si>
    <t>Outcomes Met on Posttest (Y/N)</t>
  </si>
  <si>
    <t>Required Proficiency Score Per Goal</t>
  </si>
  <si>
    <t>GOAL</t>
  </si>
  <si>
    <t>SCORE</t>
  </si>
  <si>
    <t>#</t>
  </si>
  <si>
    <t>PreA Mean</t>
  </si>
  <si>
    <t>PostA Mean</t>
  </si>
  <si>
    <t>Example Data</t>
  </si>
  <si>
    <t>Step 1:</t>
  </si>
  <si>
    <t>Column</t>
  </si>
  <si>
    <t>Possible Values</t>
  </si>
  <si>
    <t>Explanation</t>
  </si>
  <si>
    <t>M/F</t>
  </si>
  <si>
    <t>Male/Female</t>
  </si>
  <si>
    <t>W/O</t>
  </si>
  <si>
    <t>White/Other</t>
  </si>
  <si>
    <t>Y/N</t>
  </si>
  <si>
    <t>Yes/No</t>
  </si>
  <si>
    <t>Directions</t>
  </si>
  <si>
    <t>Step 2:</t>
  </si>
  <si>
    <t>Step 3:</t>
  </si>
  <si>
    <t>Step 4:</t>
  </si>
  <si>
    <t>Graphs and Analyses appear in individual tabs at the bottom:</t>
  </si>
  <si>
    <t>Student Subgroup Pre-Post Results for Learning Goal A</t>
  </si>
  <si>
    <t>Student Subgroup Pre-Post Results for Learning Goal B</t>
  </si>
  <si>
    <t>Student Subgroup Pre-Post Results for Learning Goal C</t>
  </si>
  <si>
    <t>Student Demographics and Pretest-Posttest Results Calculations Table</t>
  </si>
  <si>
    <t>PreB Mean</t>
  </si>
  <si>
    <t>PostB Mean</t>
  </si>
  <si>
    <t>PreC Mean</t>
  </si>
  <si>
    <t>PostC Mean</t>
  </si>
  <si>
    <t>Note about error message:</t>
  </si>
  <si>
    <t>PostD</t>
  </si>
  <si>
    <t>PreD</t>
  </si>
  <si>
    <t>LGD</t>
  </si>
  <si>
    <t>Individual Student Pre-Post Results for Learning Goals A, B, C and D</t>
  </si>
  <si>
    <t>Enter scores for Pre and Post tests for Learning Goals A, B, C and D in the highlighted areas.</t>
  </si>
  <si>
    <t>GainD</t>
  </si>
  <si>
    <t>Student Subgroup Pre-Post Results for Learning Goal D</t>
  </si>
  <si>
    <t>PostD Mean</t>
  </si>
  <si>
    <t>PreD Mean</t>
  </si>
  <si>
    <t>LG A-D Results All</t>
  </si>
  <si>
    <t>Ethnicity</t>
  </si>
  <si>
    <t>With Dis</t>
  </si>
  <si>
    <t>With Disability</t>
  </si>
  <si>
    <t>Limited English Proficiency</t>
  </si>
  <si>
    <t>Limited Eng</t>
  </si>
  <si>
    <t>If you save the file and see an error message for an invalid reference, click OK to close the dialogue. This error will disappear after you have entered data in the table, saved the file, closed the program and have reopened the file.</t>
  </si>
  <si>
    <t>LG A SubGrp Bars</t>
  </si>
  <si>
    <t>LG B SubGrp Bars</t>
  </si>
  <si>
    <t>LG C SubGrp Bars</t>
  </si>
  <si>
    <t>LG D SubGrp Bars</t>
  </si>
  <si>
    <t>Total # Students</t>
  </si>
  <si>
    <t>F</t>
  </si>
  <si>
    <t>O</t>
  </si>
  <si>
    <t>% Male:</t>
  </si>
  <si>
    <t>% Female:</t>
  </si>
  <si>
    <t>% FR Lunch:</t>
  </si>
  <si>
    <t>% wo FR:</t>
  </si>
  <si>
    <t>% White:</t>
  </si>
  <si>
    <t>% Other:</t>
  </si>
  <si>
    <t>% with Dis:</t>
  </si>
  <si>
    <t>% wo Dis:</t>
  </si>
  <si>
    <t>% Lim Eng:</t>
  </si>
  <si>
    <t>% wo Lim Eng:</t>
  </si>
  <si>
    <t>Values</t>
  </si>
  <si>
    <t>LGAPreBin</t>
  </si>
  <si>
    <t>LGBPreBin</t>
  </si>
  <si>
    <t>LGCPreBin</t>
  </si>
  <si>
    <t>LGDPreBin</t>
  </si>
  <si>
    <t>Pivot Tables for Internal Calculations</t>
  </si>
  <si>
    <t>Outcomes Met on Pretest (1/0)</t>
  </si>
  <si>
    <t>Outcomes Met on Posttest (1/0)</t>
  </si>
  <si>
    <t>LGAPostBin</t>
  </si>
  <si>
    <t>LGBPostBin</t>
  </si>
  <si>
    <t>LGCPostBin</t>
  </si>
  <si>
    <t>LGDPostBin</t>
  </si>
  <si>
    <t>Totals</t>
  </si>
  <si>
    <t>% Females meeting Outcomes</t>
  </si>
  <si>
    <t>% Males meeting Outcomes</t>
  </si>
  <si>
    <t>Sums</t>
  </si>
  <si>
    <t>LGAPre</t>
  </si>
  <si>
    <t>LGAPost</t>
  </si>
  <si>
    <t>LGBPre</t>
  </si>
  <si>
    <t>LGCPre</t>
  </si>
  <si>
    <t>LGDPre</t>
  </si>
  <si>
    <t>LGDPost</t>
  </si>
  <si>
    <t>LGCPost</t>
  </si>
  <si>
    <t>LGBPost</t>
  </si>
  <si>
    <t>% FRLunch "Y" meeting Outcomes</t>
  </si>
  <si>
    <t>% FRLunch "N" meeting Outcomes</t>
  </si>
  <si>
    <t>% Ethnicity "O" meeting Outcomes</t>
  </si>
  <si>
    <t>% Ethnicity "W" meeting Outcomes</t>
  </si>
  <si>
    <t>% With Dis "N" meeting Outcomes</t>
  </si>
  <si>
    <t>% With Dis "Y" meeting Outcomes</t>
  </si>
  <si>
    <t>% Limited Eng "N" meeting Outcomes</t>
  </si>
  <si>
    <t>% Limited Eng "Y" meeting Outcomes</t>
  </si>
  <si>
    <t>Note: This sheet is for internal calculations only. To enter data, use the "Student Data" sheet instead.</t>
  </si>
  <si>
    <t>Note: N/A = Not Applicable</t>
  </si>
  <si>
    <t>Student Information</t>
  </si>
  <si>
    <t>Please enter information about you</t>
  </si>
  <si>
    <t>WKU ID</t>
  </si>
  <si>
    <t>Year</t>
  </si>
  <si>
    <t>Semester</t>
  </si>
  <si>
    <t>Course</t>
  </si>
  <si>
    <t>Section</t>
  </si>
  <si>
    <t>example</t>
  </si>
  <si>
    <t>Spring</t>
  </si>
  <si>
    <t>EDU-489</t>
  </si>
  <si>
    <t>Total Points Possible Per Goal</t>
  </si>
  <si>
    <t xml:space="preserve">TOTAL POINTS  </t>
  </si>
  <si>
    <t xml:space="preserve">have achieved "mastery." For example, if 8 out of 10 points indicates mastery, enter an 8 for that learning goal. </t>
  </si>
  <si>
    <r>
      <t xml:space="preserve">Enter the </t>
    </r>
    <r>
      <rPr>
        <b/>
        <sz val="10"/>
        <rFont val="Arial"/>
        <family val="2"/>
      </rPr>
      <t>Required Proficiency Score per Goal</t>
    </r>
    <r>
      <rPr>
        <sz val="10"/>
        <rFont val="Arial"/>
        <family val="2"/>
      </rPr>
      <t xml:space="preserve"> in the table below.  This is the score you have set as evidence students</t>
    </r>
  </si>
  <si>
    <r>
      <t xml:space="preserve">Then enter the </t>
    </r>
    <r>
      <rPr>
        <b/>
        <sz val="10"/>
        <rFont val="Arial"/>
        <family val="2"/>
      </rPr>
      <t xml:space="preserve">Total Points Possible Per Goal </t>
    </r>
    <r>
      <rPr>
        <sz val="10"/>
        <rFont val="Arial"/>
        <family val="2"/>
      </rPr>
      <t>for each learning goal.  If the goal has a total of 10 points, enter a 10 for that goal.</t>
    </r>
  </si>
  <si>
    <r>
      <t>Data have now been entered. To update the analyses, click '</t>
    </r>
    <r>
      <rPr>
        <b/>
        <sz val="10"/>
        <rFont val="Arial"/>
        <family val="2"/>
      </rPr>
      <t>Refresh All</t>
    </r>
    <r>
      <rPr>
        <sz val="10"/>
        <rFont val="Arial"/>
        <family val="2"/>
      </rPr>
      <t xml:space="preserve">' in the </t>
    </r>
    <r>
      <rPr>
        <b/>
        <sz val="10"/>
        <rFont val="Arial"/>
        <family val="2"/>
      </rPr>
      <t>Excel Data Tab</t>
    </r>
    <r>
      <rPr>
        <sz val="10"/>
        <rFont val="Arial"/>
        <family val="2"/>
      </rPr>
      <t>. Save the file.</t>
    </r>
  </si>
  <si>
    <r>
      <t xml:space="preserve">Enter data in the spreadsheet below in highlighted areas. If you do not have data for a particular column, please leave that column blank. Do not enter any data in white areas.  </t>
    </r>
    <r>
      <rPr>
        <b/>
        <sz val="10"/>
        <rFont val="Arial"/>
        <family val="2"/>
      </rPr>
      <t>Use capital letters for demographics</t>
    </r>
    <r>
      <rPr>
        <sz val="10"/>
        <rFont val="Arial"/>
        <family val="2"/>
      </rPr>
      <t>. See example data below.</t>
    </r>
  </si>
  <si>
    <t>LGAPR</t>
  </si>
  <si>
    <t>LGBPR</t>
  </si>
  <si>
    <t>LGCPR</t>
  </si>
  <si>
    <t>LGDPR</t>
  </si>
  <si>
    <t>LGAHI</t>
  </si>
  <si>
    <t>LGBHI</t>
  </si>
  <si>
    <t>LGCHI</t>
  </si>
  <si>
    <t>LGDHI</t>
  </si>
  <si>
    <t>StudentNum</t>
  </si>
  <si>
    <t>PROFICIENT SCORE</t>
  </si>
  <si>
    <t>Fall</t>
  </si>
  <si>
    <t>ELED-405</t>
  </si>
  <si>
    <t>Ignore the tabs at the end, "Calculations" and "Data Collection". These are for internal use.</t>
  </si>
  <si>
    <t>Data Ranges (internal use)</t>
  </si>
  <si>
    <t>Index</t>
  </si>
  <si>
    <t>EXED-434</t>
  </si>
  <si>
    <t>student 1</t>
  </si>
  <si>
    <t>student 2</t>
  </si>
  <si>
    <t>student 3</t>
  </si>
  <si>
    <t>student 4</t>
  </si>
  <si>
    <t>student 5</t>
  </si>
  <si>
    <t>student 6</t>
  </si>
  <si>
    <t>student 7</t>
  </si>
  <si>
    <t>student 8</t>
  </si>
  <si>
    <t>student 9</t>
  </si>
  <si>
    <t>student 10</t>
  </si>
  <si>
    <t>student 11</t>
  </si>
  <si>
    <t>student 12</t>
  </si>
  <si>
    <t>student 13</t>
  </si>
  <si>
    <t>student 14</t>
  </si>
  <si>
    <t>student 15</t>
  </si>
  <si>
    <t>student 16</t>
  </si>
  <si>
    <t>student 17</t>
  </si>
  <si>
    <t>student 18</t>
  </si>
  <si>
    <t>student 19</t>
  </si>
  <si>
    <t>student 20</t>
  </si>
  <si>
    <t>student 21</t>
  </si>
  <si>
    <t>student 22</t>
  </si>
  <si>
    <t>student 23</t>
  </si>
  <si>
    <t>student 24</t>
  </si>
  <si>
    <t>student 25</t>
  </si>
  <si>
    <t>student 26</t>
  </si>
  <si>
    <t>student 27</t>
  </si>
  <si>
    <t>student 28</t>
  </si>
  <si>
    <t>student 29</t>
  </si>
  <si>
    <t>student 30</t>
  </si>
  <si>
    <t>student 31</t>
  </si>
  <si>
    <t>student 32</t>
  </si>
  <si>
    <t>student 33</t>
  </si>
  <si>
    <t>student 34</t>
  </si>
  <si>
    <t>student 35</t>
  </si>
  <si>
    <t>student 36</t>
  </si>
  <si>
    <t>student 37</t>
  </si>
  <si>
    <t>student 38</t>
  </si>
  <si>
    <t>student 39</t>
  </si>
  <si>
    <t>student 40</t>
  </si>
  <si>
    <t>f</t>
  </si>
  <si>
    <t>m</t>
  </si>
  <si>
    <t>y</t>
  </si>
  <si>
    <t>n</t>
  </si>
  <si>
    <t>w</t>
  </si>
  <si>
    <t>o</t>
  </si>
  <si>
    <t>FOR DATA TESTING</t>
  </si>
  <si>
    <t>Ver: 2.4</t>
  </si>
</sst>
</file>

<file path=xl/styles.xml><?xml version="1.0" encoding="utf-8"?>
<styleSheet xmlns="http://schemas.openxmlformats.org/spreadsheetml/2006/main">
  <numFmts count="1">
    <numFmt numFmtId="164" formatCode="000"/>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b/>
      <sz val="12"/>
      <name val="Arial Narrow"/>
      <family val="2"/>
    </font>
    <font>
      <b/>
      <sz val="10"/>
      <name val="Arial Narrow"/>
      <family val="2"/>
    </font>
    <font>
      <sz val="10"/>
      <name val="Arial Narrow"/>
      <family val="2"/>
    </font>
    <font>
      <sz val="8"/>
      <color indexed="81"/>
      <name val="Tahoma"/>
      <family val="2"/>
    </font>
    <font>
      <b/>
      <sz val="8"/>
      <color indexed="81"/>
      <name val="Tahoma"/>
      <family val="2"/>
    </font>
    <font>
      <b/>
      <i/>
      <sz val="10"/>
      <name val="Arial Narrow"/>
      <family val="2"/>
    </font>
    <font>
      <sz val="10"/>
      <name val="Arial"/>
      <family val="2"/>
    </font>
    <font>
      <b/>
      <sz val="10"/>
      <name val="Arial"/>
      <family val="2"/>
    </font>
    <font>
      <b/>
      <sz val="14"/>
      <name val="Arial Narrow"/>
      <family val="2"/>
    </font>
    <font>
      <b/>
      <sz val="10"/>
      <color indexed="8"/>
      <name val="Arial Narrow"/>
      <family val="2"/>
    </font>
    <font>
      <sz val="10"/>
      <name val="Arial Narrow"/>
      <family val="2"/>
    </font>
    <font>
      <b/>
      <u/>
      <sz val="10"/>
      <color indexed="8"/>
      <name val="Arial"/>
      <family val="2"/>
    </font>
    <font>
      <b/>
      <sz val="10"/>
      <color indexed="8"/>
      <name val="Arial"/>
      <family val="2"/>
    </font>
    <font>
      <b/>
      <sz val="10"/>
      <name val="Arial Narrow"/>
      <family val="2"/>
    </font>
    <font>
      <b/>
      <sz val="16"/>
      <name val="Arial"/>
      <family val="2"/>
    </font>
    <font>
      <b/>
      <i/>
      <sz val="10"/>
      <name val="Arial"/>
      <family val="2"/>
    </font>
    <font>
      <i/>
      <sz val="10"/>
      <name val="Arial"/>
      <family val="2"/>
    </font>
    <font>
      <sz val="10"/>
      <name val="Arial"/>
    </font>
    <font>
      <b/>
      <sz val="12"/>
      <name val="Arial"/>
      <family val="2"/>
    </font>
    <font>
      <u/>
      <sz val="10"/>
      <name val="Arial"/>
      <family val="2"/>
    </font>
    <font>
      <b/>
      <u/>
      <sz val="10"/>
      <name val="Arial"/>
      <family val="2"/>
    </font>
  </fonts>
  <fills count="6">
    <fill>
      <patternFill patternType="none"/>
    </fill>
    <fill>
      <patternFill patternType="gray125"/>
    </fill>
    <fill>
      <patternFill patternType="solid">
        <fgColor indexed="26"/>
        <bgColor indexed="64"/>
      </patternFill>
    </fill>
    <fill>
      <patternFill patternType="solid">
        <fgColor theme="8" tint="0.79998168889431442"/>
        <bgColor indexed="64"/>
      </patternFill>
    </fill>
    <fill>
      <patternFill patternType="solid">
        <fgColor theme="6" tint="0.79998168889431442"/>
        <bgColor indexed="65"/>
      </patternFill>
    </fill>
    <fill>
      <patternFill patternType="solid">
        <fgColor rgb="FFFFFFCC"/>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3" fillId="4" borderId="0" applyNumberFormat="0" applyBorder="0" applyAlignment="0" applyProtection="0"/>
    <xf numFmtId="0" fontId="21" fillId="5" borderId="15" applyNumberFormat="0" applyFont="0" applyAlignment="0" applyProtection="0"/>
  </cellStyleXfs>
  <cellXfs count="186">
    <xf numFmtId="0" fontId="0" fillId="0" borderId="0" xfId="0"/>
    <xf numFmtId="0" fontId="6" fillId="0" borderId="0" xfId="0" applyFont="1"/>
    <xf numFmtId="0" fontId="6" fillId="0" borderId="4" xfId="0" applyFont="1" applyBorder="1" applyAlignment="1">
      <alignment horizontal="center"/>
    </xf>
    <xf numFmtId="0" fontId="6" fillId="0" borderId="6" xfId="0" applyFont="1" applyBorder="1" applyAlignment="1">
      <alignment horizontal="center"/>
    </xf>
    <xf numFmtId="0" fontId="6" fillId="0" borderId="0"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0" fontId="5" fillId="0" borderId="0" xfId="0" applyFont="1" applyAlignment="1">
      <alignment horizontal="center"/>
    </xf>
    <xf numFmtId="0" fontId="5" fillId="0" borderId="0" xfId="0" applyFont="1"/>
    <xf numFmtId="0" fontId="5" fillId="0" borderId="9" xfId="0" applyFont="1" applyBorder="1" applyAlignment="1">
      <alignment horizontal="center"/>
    </xf>
    <xf numFmtId="0" fontId="6" fillId="0" borderId="5" xfId="0" applyFont="1" applyFill="1" applyBorder="1" applyAlignment="1">
      <alignment horizontal="center"/>
    </xf>
    <xf numFmtId="0" fontId="6" fillId="0" borderId="0" xfId="0" applyFont="1" applyFill="1" applyBorder="1" applyAlignment="1">
      <alignment horizontal="center"/>
    </xf>
    <xf numFmtId="0" fontId="6" fillId="0" borderId="8" xfId="0" applyFont="1" applyFill="1" applyBorder="1" applyAlignment="1">
      <alignment horizontal="center"/>
    </xf>
    <xf numFmtId="0" fontId="5" fillId="0" borderId="10" xfId="0" applyFont="1" applyFill="1" applyBorder="1" applyAlignment="1">
      <alignment horizontal="center"/>
    </xf>
    <xf numFmtId="9" fontId="5" fillId="0" borderId="8" xfId="0" applyNumberFormat="1" applyFont="1" applyBorder="1" applyAlignment="1">
      <alignment horizontal="center"/>
    </xf>
    <xf numFmtId="0" fontId="0" fillId="0" borderId="0" xfId="0" applyBorder="1"/>
    <xf numFmtId="0" fontId="6" fillId="0" borderId="0" xfId="0" applyFont="1" applyBorder="1"/>
    <xf numFmtId="0" fontId="5" fillId="0" borderId="9" xfId="0" applyFont="1" applyFill="1" applyBorder="1" applyAlignment="1">
      <alignment horizontal="center"/>
    </xf>
    <xf numFmtId="0" fontId="10" fillId="0" borderId="0" xfId="0" applyFont="1"/>
    <xf numFmtId="0" fontId="11" fillId="0" borderId="0" xfId="0" applyFont="1"/>
    <xf numFmtId="0" fontId="12" fillId="0" borderId="0" xfId="0" applyFont="1"/>
    <xf numFmtId="0" fontId="10" fillId="0" borderId="0" xfId="0" applyFont="1" applyAlignment="1">
      <alignment horizontal="left"/>
    </xf>
    <xf numFmtId="0" fontId="10" fillId="0" borderId="0" xfId="0" applyFont="1" applyAlignment="1">
      <alignment horizontal="center"/>
    </xf>
    <xf numFmtId="0" fontId="11" fillId="0" borderId="0" xfId="0" applyFont="1" applyAlignment="1">
      <alignment horizontal="left"/>
    </xf>
    <xf numFmtId="0" fontId="13" fillId="0" borderId="0" xfId="0" applyFont="1"/>
    <xf numFmtId="0" fontId="11" fillId="0" borderId="0" xfId="0" applyFont="1" applyAlignment="1">
      <alignment horizontal="right"/>
    </xf>
    <xf numFmtId="0" fontId="10" fillId="0" borderId="0" xfId="0" applyFont="1" applyFill="1" applyBorder="1"/>
    <xf numFmtId="0" fontId="15" fillId="0" borderId="0" xfId="0" applyFont="1"/>
    <xf numFmtId="0" fontId="16" fillId="0" borderId="0" xfId="0" applyFont="1"/>
    <xf numFmtId="0" fontId="5" fillId="2" borderId="9" xfId="0" applyFont="1" applyFill="1" applyBorder="1" applyAlignment="1">
      <alignment horizontal="center"/>
    </xf>
    <xf numFmtId="0" fontId="0" fillId="0" borderId="0" xfId="0" applyNumberFormat="1" applyBorder="1"/>
    <xf numFmtId="2" fontId="0" fillId="0" borderId="0" xfId="0" applyNumberFormat="1" applyBorder="1"/>
    <xf numFmtId="0" fontId="14" fillId="0" borderId="0" xfId="0" applyFont="1" applyBorder="1"/>
    <xf numFmtId="0" fontId="17" fillId="0" borderId="0" xfId="0" applyFont="1" applyBorder="1"/>
    <xf numFmtId="0" fontId="4" fillId="0" borderId="0" xfId="0" applyFont="1" applyAlignment="1">
      <alignment horizontal="center"/>
    </xf>
    <xf numFmtId="0" fontId="9" fillId="0" borderId="0" xfId="0" applyFont="1" applyAlignment="1">
      <alignment horizontal="right"/>
    </xf>
    <xf numFmtId="0" fontId="6" fillId="0" borderId="0" xfId="0" applyFont="1" applyAlignment="1">
      <alignment horizontal="right"/>
    </xf>
    <xf numFmtId="9" fontId="5" fillId="0" borderId="7" xfId="0" applyNumberFormat="1" applyFont="1" applyBorder="1" applyAlignment="1">
      <alignment horizontal="center"/>
    </xf>
    <xf numFmtId="9" fontId="5" fillId="0" borderId="12" xfId="0" applyNumberFormat="1" applyFont="1" applyBorder="1" applyAlignment="1">
      <alignment horizontal="center"/>
    </xf>
    <xf numFmtId="0" fontId="6" fillId="0" borderId="0" xfId="0" applyFont="1" applyFill="1" applyBorder="1" applyAlignment="1">
      <alignment horizontal="left"/>
    </xf>
    <xf numFmtId="0" fontId="6" fillId="0" borderId="6" xfId="0" applyFont="1" applyFill="1" applyBorder="1" applyAlignment="1">
      <alignment horizontal="left"/>
    </xf>
    <xf numFmtId="0" fontId="6" fillId="0" borderId="7" xfId="0" applyFont="1" applyFill="1" applyBorder="1" applyAlignment="1">
      <alignment horizontal="left"/>
    </xf>
    <xf numFmtId="0" fontId="6" fillId="0" borderId="8" xfId="0" applyFont="1" applyFill="1" applyBorder="1" applyAlignment="1">
      <alignment horizontal="left"/>
    </xf>
    <xf numFmtId="0" fontId="6" fillId="0" borderId="5" xfId="0" applyFont="1" applyFill="1" applyBorder="1" applyAlignment="1">
      <alignment horizontal="left"/>
    </xf>
    <xf numFmtId="0" fontId="5" fillId="0" borderId="13" xfId="0" applyFont="1" applyBorder="1" applyAlignment="1">
      <alignment horizontal="center"/>
    </xf>
    <xf numFmtId="0" fontId="5" fillId="0" borderId="13" xfId="0" applyFont="1" applyFill="1" applyBorder="1" applyAlignment="1">
      <alignment horizontal="center"/>
    </xf>
    <xf numFmtId="0" fontId="6" fillId="2" borderId="9" xfId="0" applyFont="1" applyFill="1" applyBorder="1" applyAlignment="1">
      <alignment horizontal="left"/>
    </xf>
    <xf numFmtId="0" fontId="6" fillId="2" borderId="9" xfId="0" applyFont="1" applyFill="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18" fillId="0" borderId="0" xfId="0" applyFont="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5" fillId="0" borderId="9" xfId="0" applyFont="1" applyBorder="1" applyAlignment="1">
      <alignment horizontal="center"/>
    </xf>
    <xf numFmtId="0" fontId="5" fillId="0" borderId="9" xfId="0" applyFont="1" applyFill="1" applyBorder="1" applyAlignment="1">
      <alignment horizontal="center"/>
    </xf>
    <xf numFmtId="0" fontId="16" fillId="0" borderId="0" xfId="0" applyFont="1" applyAlignment="1">
      <alignment wrapText="1"/>
    </xf>
    <xf numFmtId="0" fontId="19" fillId="0" borderId="0" xfId="0" applyFont="1"/>
    <xf numFmtId="0" fontId="10" fillId="0" borderId="0" xfId="0" applyFont="1" applyAlignment="1">
      <alignment horizontal="left" vertical="center" wrapText="1"/>
    </xf>
    <xf numFmtId="0" fontId="10" fillId="0" borderId="0" xfId="0" applyFont="1" applyAlignment="1">
      <alignment horizontal="left" wrapText="1"/>
    </xf>
    <xf numFmtId="0" fontId="0" fillId="0" borderId="0" xfId="0" applyAlignment="1">
      <alignment horizontal="left"/>
    </xf>
    <xf numFmtId="0" fontId="6" fillId="3" borderId="0" xfId="0" applyFont="1" applyFill="1" applyBorder="1" applyAlignment="1">
      <alignment horizontal="center"/>
    </xf>
    <xf numFmtId="9" fontId="6" fillId="3" borderId="0" xfId="0" applyNumberFormat="1" applyFont="1" applyFill="1" applyBorder="1" applyAlignment="1">
      <alignment horizontal="center"/>
    </xf>
    <xf numFmtId="0" fontId="5" fillId="0" borderId="0" xfId="0" applyFont="1" applyFill="1" applyBorder="1" applyAlignment="1">
      <alignment horizontal="center"/>
    </xf>
    <xf numFmtId="0" fontId="0" fillId="0" borderId="0" xfId="0" applyBorder="1" applyAlignment="1"/>
    <xf numFmtId="0" fontId="0" fillId="0" borderId="0" xfId="0" pivotButton="1"/>
    <xf numFmtId="2" fontId="0" fillId="0" borderId="0" xfId="0" applyNumberFormat="1"/>
    <xf numFmtId="0" fontId="0" fillId="0" borderId="0" xfId="0" applyNumberFormat="1"/>
    <xf numFmtId="0" fontId="6" fillId="0" borderId="4" xfId="0" applyFont="1" applyFill="1" applyBorder="1" applyAlignment="1">
      <alignment horizontal="left"/>
    </xf>
    <xf numFmtId="0" fontId="5" fillId="0" borderId="10" xfId="0" applyFont="1" applyBorder="1" applyAlignment="1">
      <alignment horizontal="center"/>
    </xf>
    <xf numFmtId="0" fontId="6" fillId="0" borderId="12" xfId="0" applyFont="1" applyBorder="1" applyAlignment="1">
      <alignment horizontal="center"/>
    </xf>
    <xf numFmtId="0" fontId="6" fillId="0" borderId="4" xfId="0" applyFont="1" applyBorder="1"/>
    <xf numFmtId="0" fontId="6" fillId="0" borderId="5" xfId="0" applyFont="1" applyBorder="1"/>
    <xf numFmtId="0" fontId="6" fillId="0" borderId="10" xfId="0" applyFont="1" applyBorder="1"/>
    <xf numFmtId="0" fontId="6" fillId="0" borderId="6" xfId="0" applyFont="1" applyBorder="1"/>
    <xf numFmtId="0" fontId="6" fillId="0" borderId="11" xfId="0" applyFont="1" applyBorder="1"/>
    <xf numFmtId="0" fontId="6" fillId="0" borderId="7" xfId="0" applyFont="1" applyBorder="1"/>
    <xf numFmtId="0" fontId="6" fillId="0" borderId="8" xfId="0" applyFont="1" applyBorder="1"/>
    <xf numFmtId="0" fontId="6" fillId="0" borderId="12" xfId="0" applyFont="1" applyBorder="1"/>
    <xf numFmtId="9" fontId="10" fillId="0" borderId="0" xfId="0" applyNumberFormat="1" applyFont="1" applyAlignment="1">
      <alignment horizontal="center"/>
    </xf>
    <xf numFmtId="0" fontId="5" fillId="0" borderId="0" xfId="0" applyFont="1" applyBorder="1"/>
    <xf numFmtId="0" fontId="5" fillId="0" borderId="5" xfId="0" applyFont="1" applyBorder="1" applyAlignment="1">
      <alignment horizontal="center"/>
    </xf>
    <xf numFmtId="0" fontId="5" fillId="0" borderId="6"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19" fillId="0" borderId="0" xfId="0" applyFont="1" applyAlignment="1">
      <alignment horizontal="left"/>
    </xf>
    <xf numFmtId="0" fontId="11" fillId="0" borderId="0" xfId="0" applyFont="1" applyAlignment="1">
      <alignment horizontal="center"/>
    </xf>
    <xf numFmtId="0" fontId="0" fillId="0" borderId="0" xfId="0"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0" fillId="0" borderId="0" xfId="0" applyNumberFormat="1" applyBorder="1" applyAlignment="1">
      <alignment horizontal="center"/>
    </xf>
    <xf numFmtId="0" fontId="20" fillId="0" borderId="0" xfId="0" applyFont="1" applyBorder="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8" xfId="0" applyFont="1" applyFill="1" applyBorder="1" applyAlignment="1">
      <alignment horizontal="center"/>
    </xf>
    <xf numFmtId="0" fontId="19" fillId="0" borderId="0" xfId="0" applyFont="1" applyBorder="1"/>
    <xf numFmtId="0" fontId="6" fillId="0" borderId="5" xfId="0" applyFont="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xf>
    <xf numFmtId="0" fontId="6" fillId="0" borderId="12" xfId="0" applyFont="1" applyFill="1" applyBorder="1" applyAlignment="1">
      <alignment horizontal="center"/>
    </xf>
    <xf numFmtId="0" fontId="5" fillId="0" borderId="9" xfId="0" applyFont="1" applyBorder="1" applyAlignment="1">
      <alignment horizontal="center"/>
    </xf>
    <xf numFmtId="0" fontId="5" fillId="0" borderId="9" xfId="0" applyFont="1" applyFill="1" applyBorder="1" applyAlignment="1">
      <alignment horizontal="center"/>
    </xf>
    <xf numFmtId="0" fontId="3" fillId="4" borderId="9" xfId="1" applyBorder="1"/>
    <xf numFmtId="0" fontId="5" fillId="0" borderId="9" xfId="0" applyFont="1" applyBorder="1" applyAlignment="1">
      <alignment horizontal="center"/>
    </xf>
    <xf numFmtId="0" fontId="6" fillId="3" borderId="4" xfId="0" applyFont="1" applyFill="1" applyBorder="1" applyAlignment="1">
      <alignment horizontal="left"/>
    </xf>
    <xf numFmtId="10" fontId="6" fillId="3" borderId="5" xfId="0" applyNumberFormat="1" applyFont="1" applyFill="1" applyBorder="1" applyAlignment="1">
      <alignment horizontal="center"/>
    </xf>
    <xf numFmtId="0" fontId="6" fillId="3" borderId="5" xfId="0" applyFont="1" applyFill="1" applyBorder="1" applyAlignment="1">
      <alignment horizontal="center"/>
    </xf>
    <xf numFmtId="0" fontId="6" fillId="3" borderId="10" xfId="0" applyFont="1" applyFill="1" applyBorder="1" applyAlignment="1">
      <alignment horizontal="center"/>
    </xf>
    <xf numFmtId="0" fontId="6" fillId="3" borderId="6" xfId="0" applyFont="1" applyFill="1" applyBorder="1" applyAlignment="1">
      <alignment horizontal="center"/>
    </xf>
    <xf numFmtId="0" fontId="6" fillId="3" borderId="11" xfId="0" applyFont="1" applyFill="1" applyBorder="1" applyAlignment="1">
      <alignment horizontal="center"/>
    </xf>
    <xf numFmtId="0" fontId="6" fillId="3" borderId="6" xfId="0" applyFont="1" applyFill="1" applyBorder="1" applyAlignment="1">
      <alignment horizontal="left"/>
    </xf>
    <xf numFmtId="0" fontId="6" fillId="3" borderId="7" xfId="0" applyFont="1" applyFill="1" applyBorder="1" applyAlignment="1">
      <alignment horizontal="center"/>
    </xf>
    <xf numFmtId="9" fontId="6" fillId="3" borderId="8" xfId="0" applyNumberFormat="1" applyFont="1" applyFill="1" applyBorder="1" applyAlignment="1">
      <alignment horizontal="center"/>
    </xf>
    <xf numFmtId="0" fontId="6" fillId="3" borderId="8" xfId="0" applyFont="1" applyFill="1" applyBorder="1" applyAlignment="1">
      <alignment horizontal="center"/>
    </xf>
    <xf numFmtId="0" fontId="6" fillId="3" borderId="12" xfId="0" applyFont="1" applyFill="1" applyBorder="1" applyAlignment="1">
      <alignment horizontal="center"/>
    </xf>
    <xf numFmtId="0" fontId="0" fillId="0" borderId="9" xfId="0" applyBorder="1"/>
    <xf numFmtId="0" fontId="6" fillId="5" borderId="9" xfId="2" applyFont="1" applyBorder="1" applyAlignment="1">
      <alignment horizontal="left"/>
    </xf>
    <xf numFmtId="0" fontId="6" fillId="5" borderId="9" xfId="2" applyFont="1" applyBorder="1" applyAlignment="1">
      <alignment horizontal="center"/>
    </xf>
    <xf numFmtId="0" fontId="12" fillId="0" borderId="0" xfId="0" applyFont="1" applyAlignment="1">
      <alignment horizontal="left"/>
    </xf>
    <xf numFmtId="0" fontId="22" fillId="0" borderId="0" xfId="0" applyFont="1" applyAlignment="1">
      <alignment horizontal="left"/>
    </xf>
    <xf numFmtId="0" fontId="22" fillId="0" borderId="0" xfId="0" applyFont="1" applyAlignment="1">
      <alignment horizontal="left" vertical="center"/>
    </xf>
    <xf numFmtId="0" fontId="2" fillId="5" borderId="9" xfId="2" applyFont="1" applyBorder="1" applyAlignment="1">
      <alignment horizontal="center"/>
    </xf>
    <xf numFmtId="0" fontId="0" fillId="0" borderId="0" xfId="0" applyAlignment="1">
      <alignment horizontal="left" vertical="top"/>
    </xf>
    <xf numFmtId="164" fontId="3" fillId="4" borderId="9" xfId="1" applyNumberFormat="1" applyBorder="1"/>
    <xf numFmtId="0" fontId="0" fillId="0" borderId="0" xfId="0" applyAlignment="1">
      <alignment horizontal="left"/>
    </xf>
    <xf numFmtId="0" fontId="23" fillId="0" borderId="0" xfId="0" applyFont="1"/>
    <xf numFmtId="0" fontId="24" fillId="0" borderId="0" xfId="0" applyFont="1" applyBorder="1" applyAlignment="1">
      <alignment horizontal="left" vertical="top"/>
    </xf>
    <xf numFmtId="0" fontId="24" fillId="0" borderId="0" xfId="0" applyFont="1" applyFill="1" applyBorder="1" applyAlignment="1">
      <alignment horizontal="left" vertical="top"/>
    </xf>
    <xf numFmtId="0" fontId="1" fillId="4" borderId="9" xfId="1" applyFont="1" applyBorder="1"/>
    <xf numFmtId="164" fontId="24" fillId="0" borderId="0" xfId="0" applyNumberFormat="1" applyFont="1" applyBorder="1" applyAlignment="1">
      <alignment horizontal="left" vertical="top"/>
    </xf>
    <xf numFmtId="164" fontId="0" fillId="0" borderId="0" xfId="0" applyNumberFormat="1" applyAlignment="1">
      <alignment horizontal="left"/>
    </xf>
    <xf numFmtId="164" fontId="0" fillId="0" borderId="0" xfId="0" applyNumberFormat="1"/>
    <xf numFmtId="0" fontId="5" fillId="0" borderId="9" xfId="0" applyFont="1" applyBorder="1" applyAlignment="1">
      <alignment horizontal="center"/>
    </xf>
    <xf numFmtId="0" fontId="5" fillId="0" borderId="9" xfId="0" applyFont="1" applyFill="1" applyBorder="1" applyAlignment="1">
      <alignment horizontal="center"/>
    </xf>
    <xf numFmtId="0" fontId="0" fillId="0" borderId="0" xfId="0" applyAlignment="1">
      <alignment horizontal="left"/>
    </xf>
    <xf numFmtId="0" fontId="0" fillId="0" borderId="0" xfId="0" applyAlignment="1">
      <alignment horizontal="left"/>
    </xf>
    <xf numFmtId="0" fontId="0" fillId="0" borderId="0" xfId="0" applyBorder="1" applyAlignment="1">
      <alignment horizontal="left"/>
    </xf>
    <xf numFmtId="164" fontId="0" fillId="0" borderId="0" xfId="0" applyNumberFormat="1" applyBorder="1" applyAlignment="1">
      <alignment horizontal="left"/>
    </xf>
    <xf numFmtId="164" fontId="0" fillId="0" borderId="0" xfId="0" applyNumberFormat="1" applyBorder="1"/>
    <xf numFmtId="0" fontId="5" fillId="0" borderId="9" xfId="0" applyFont="1" applyBorder="1" applyAlignment="1">
      <alignment horizontal="center"/>
    </xf>
    <xf numFmtId="0" fontId="0" fillId="0" borderId="9" xfId="0" applyBorder="1" applyAlignment="1"/>
    <xf numFmtId="0" fontId="10" fillId="0" borderId="0" xfId="0" applyFont="1" applyAlignment="1">
      <alignment horizontal="left"/>
    </xf>
    <xf numFmtId="0" fontId="0" fillId="0" borderId="0" xfId="0" applyAlignment="1"/>
    <xf numFmtId="0" fontId="10" fillId="0" borderId="0" xfId="0" applyFont="1" applyAlignment="1"/>
    <xf numFmtId="0" fontId="12" fillId="0" borderId="0" xfId="0" applyFont="1" applyAlignment="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wrapText="1"/>
    </xf>
    <xf numFmtId="0" fontId="18" fillId="0" borderId="0" xfId="0" applyFont="1" applyAlignment="1">
      <alignment horizontal="center"/>
    </xf>
    <xf numFmtId="0" fontId="18" fillId="0" borderId="0" xfId="0" applyFont="1" applyAlignment="1">
      <alignment horizontal="left"/>
    </xf>
    <xf numFmtId="0" fontId="19" fillId="0" borderId="0" xfId="0" applyNumberFormat="1" applyFont="1" applyBorder="1" applyAlignment="1"/>
    <xf numFmtId="0" fontId="0" fillId="0" borderId="0" xfId="0" applyNumberFormat="1" applyAlignment="1"/>
    <xf numFmtId="0" fontId="18" fillId="0" borderId="0" xfId="0" applyFont="1" applyBorder="1" applyAlignment="1">
      <alignment horizontal="left"/>
    </xf>
    <xf numFmtId="0" fontId="0" fillId="0" borderId="0" xfId="0"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6" fillId="0" borderId="5" xfId="0" applyFont="1" applyBorder="1" applyAlignment="1">
      <alignment horizontal="center"/>
    </xf>
    <xf numFmtId="0" fontId="5" fillId="0" borderId="14" xfId="0" applyFont="1" applyBorder="1" applyAlignment="1">
      <alignment horizontal="center"/>
    </xf>
    <xf numFmtId="0" fontId="5" fillId="0" borderId="9" xfId="0" applyFont="1" applyFill="1" applyBorder="1" applyAlignment="1">
      <alignment horizontal="center"/>
    </xf>
    <xf numFmtId="0" fontId="5" fillId="0" borderId="6" xfId="0" applyNumberFormat="1" applyFont="1" applyBorder="1" applyAlignment="1">
      <alignment horizontal="center"/>
    </xf>
    <xf numFmtId="0" fontId="5" fillId="0" borderId="0" xfId="0" applyNumberFormat="1" applyFont="1" applyBorder="1" applyAlignment="1">
      <alignment horizontal="center"/>
    </xf>
    <xf numFmtId="0" fontId="5" fillId="0" borderId="11" xfId="0" applyNumberFormat="1" applyFont="1" applyBorder="1" applyAlignment="1">
      <alignment horizontal="center"/>
    </xf>
    <xf numFmtId="0" fontId="5" fillId="0" borderId="7" xfId="0" applyNumberFormat="1" applyFont="1" applyBorder="1" applyAlignment="1">
      <alignment horizontal="center"/>
    </xf>
    <xf numFmtId="0" fontId="5" fillId="0" borderId="8" xfId="0" applyNumberFormat="1" applyFont="1" applyBorder="1" applyAlignment="1">
      <alignment horizontal="center"/>
    </xf>
    <xf numFmtId="0" fontId="5" fillId="0" borderId="12" xfId="0" applyNumberFormat="1" applyFont="1" applyBorder="1" applyAlignment="1">
      <alignment horizontal="center"/>
    </xf>
    <xf numFmtId="9" fontId="5" fillId="0" borderId="6" xfId="0" applyNumberFormat="1" applyFont="1" applyBorder="1" applyAlignment="1">
      <alignment horizontal="center"/>
    </xf>
    <xf numFmtId="9" fontId="5" fillId="0" borderId="0" xfId="0" applyNumberFormat="1" applyFont="1" applyBorder="1" applyAlignment="1">
      <alignment horizontal="center"/>
    </xf>
    <xf numFmtId="9" fontId="5" fillId="0" borderId="11" xfId="0" applyNumberFormat="1" applyFont="1" applyBorder="1" applyAlignment="1">
      <alignment horizontal="center"/>
    </xf>
    <xf numFmtId="9" fontId="5" fillId="0" borderId="7" xfId="0" applyNumberFormat="1" applyFont="1" applyBorder="1" applyAlignment="1">
      <alignment horizontal="center"/>
    </xf>
    <xf numFmtId="9" fontId="5" fillId="0" borderId="8" xfId="0" applyNumberFormat="1" applyFont="1" applyBorder="1" applyAlignment="1">
      <alignment horizontal="center"/>
    </xf>
    <xf numFmtId="9" fontId="5" fillId="0" borderId="12" xfId="0" applyNumberFormat="1"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2" xfId="0" applyFont="1" applyBorder="1" applyAlignment="1">
      <alignment horizontal="center"/>
    </xf>
    <xf numFmtId="0" fontId="19" fillId="0" borderId="0" xfId="0" applyFont="1" applyAlignment="1">
      <alignment horizontal="left"/>
    </xf>
  </cellXfs>
  <cellStyles count="3">
    <cellStyle name="20% - Accent3" xfId="1" builtinId="38"/>
    <cellStyle name="Normal" xfId="0" builtinId="0"/>
    <cellStyle name="Note" xfId="2" builtinId="10"/>
  </cellStyles>
  <dxfs count="135">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b/>
        <i val="0"/>
      </font>
    </dxf>
    <dxf>
      <font>
        <b/>
        <i val="0"/>
      </font>
    </dxf>
    <dxf>
      <font>
        <b/>
        <i val="0"/>
      </font>
    </dxf>
  </dxfs>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Learning Goal A Pre Post Gain</a:t>
            </a:r>
          </a:p>
        </c:rich>
      </c:tx>
      <c:layout>
        <c:manualLayout>
          <c:xMode val="edge"/>
          <c:yMode val="edge"/>
          <c:x val="0.26635514018691575"/>
          <c:y val="1.8450184501845025E-2"/>
        </c:manualLayout>
      </c:layout>
      <c:spPr>
        <a:noFill/>
        <a:ln w="25400">
          <a:noFill/>
        </a:ln>
      </c:spPr>
    </c:title>
    <c:plotArea>
      <c:layout>
        <c:manualLayout>
          <c:layoutTarget val="inner"/>
          <c:xMode val="edge"/>
          <c:yMode val="edge"/>
          <c:x val="8.2043405666032007E-2"/>
          <c:y val="0.16397892509588452"/>
          <c:w val="0.79396390871699785"/>
          <c:h val="0.66666841678330591"/>
        </c:manualLayout>
      </c:layout>
      <c:barChart>
        <c:barDir val="col"/>
        <c:grouping val="clustered"/>
        <c:ser>
          <c:idx val="0"/>
          <c:order val="0"/>
          <c:tx>
            <c:strRef>
              <c:f>Calculations!$H$5</c:f>
              <c:strCache>
                <c:ptCount val="1"/>
                <c:pt idx="0">
                  <c:v>PreA</c:v>
                </c:pt>
              </c:strCache>
            </c:strRef>
          </c:tx>
          <c:spPr>
            <a:solidFill>
              <a:srgbClr val="F79646">
                <a:lumMod val="40000"/>
                <a:lumOff val="60000"/>
              </a:srgbClr>
            </a:solidFill>
          </c:spPr>
          <c:val>
            <c:numRef>
              <c:f>[0]!ChartValuesPreA</c:f>
              <c:numCache>
                <c:formatCode>General</c:formatCode>
                <c:ptCount val="1"/>
                <c:pt idx="0">
                  <c:v>1</c:v>
                </c:pt>
              </c:numCache>
            </c:numRef>
          </c:val>
        </c:ser>
        <c:ser>
          <c:idx val="1"/>
          <c:order val="1"/>
          <c:tx>
            <c:v>PostA</c:v>
          </c:tx>
          <c:val>
            <c:numRef>
              <c:f>[0]!ChartValuesPostA</c:f>
              <c:numCache>
                <c:formatCode>General</c:formatCode>
                <c:ptCount val="1"/>
                <c:pt idx="0">
                  <c:v>1</c:v>
                </c:pt>
              </c:numCache>
            </c:numRef>
          </c:val>
        </c:ser>
        <c:axId val="74851456"/>
        <c:axId val="74853760"/>
      </c:barChart>
      <c:catAx>
        <c:axId val="74851456"/>
        <c:scaling>
          <c:orientation val="minMax"/>
        </c:scaling>
        <c:axPos val="b"/>
        <c:title>
          <c:tx>
            <c:rich>
              <a:bodyPr/>
              <a:lstStyle/>
              <a:p>
                <a:pPr>
                  <a:defRPr/>
                </a:pPr>
                <a:r>
                  <a:rPr lang="en-US"/>
                  <a:t>Student</a:t>
                </a:r>
              </a:p>
            </c:rich>
          </c:tx>
          <c:layout>
            <c:manualLayout>
              <c:xMode val="edge"/>
              <c:yMode val="edge"/>
              <c:x val="0.44680125264715725"/>
              <c:y val="0.92290825270460064"/>
            </c:manualLayout>
          </c:layout>
          <c:spPr>
            <a:noFill/>
            <a:ln w="25400">
              <a:noFill/>
            </a:ln>
          </c:spPr>
        </c:title>
        <c:numFmt formatCode="General" sourceLinked="1"/>
        <c:tickLblPos val="nextTo"/>
        <c:txPr>
          <a:bodyPr rot="0" vert="horz"/>
          <a:lstStyle/>
          <a:p>
            <a:pPr>
              <a:defRPr/>
            </a:pPr>
            <a:endParaRPr lang="en-US"/>
          </a:p>
        </c:txPr>
        <c:crossAx val="74853760"/>
        <c:crosses val="autoZero"/>
        <c:auto val="1"/>
        <c:lblAlgn val="ctr"/>
        <c:lblOffset val="100"/>
        <c:tickLblSkip val="1"/>
        <c:tickMarkSkip val="1"/>
      </c:catAx>
      <c:valAx>
        <c:axId val="74853760"/>
        <c:scaling>
          <c:orientation val="minMax"/>
        </c:scaling>
        <c:axPos val="l"/>
        <c:majorGridlines/>
        <c:numFmt formatCode="General" sourceLinked="1"/>
        <c:tickLblPos val="nextTo"/>
        <c:txPr>
          <a:bodyPr rot="0" vert="horz"/>
          <a:lstStyle/>
          <a:p>
            <a:pPr>
              <a:defRPr/>
            </a:pPr>
            <a:endParaRPr lang="en-US"/>
          </a:p>
        </c:txPr>
        <c:crossAx val="74851456"/>
        <c:crosses val="autoZero"/>
        <c:crossBetween val="between"/>
      </c:valAx>
    </c:plotArea>
    <c:legend>
      <c:legendPos val="r"/>
      <c:layout>
        <c:manualLayout>
          <c:xMode val="edge"/>
          <c:yMode val="edge"/>
          <c:x val="0.89408230513239717"/>
          <c:y val="0.4428052028551781"/>
          <c:w val="9.1900475057440728E-2"/>
          <c:h val="0.1328417158187335"/>
        </c:manualLayout>
      </c:layout>
    </c:legend>
    <c:dispBlanksAs val="zero"/>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pivotSource>
    <c:name>[TWS-Data-Collection.xlsx]LG B SubG Bars!PivotTable11</c:name>
    <c:fmtId val="8"/>
  </c:pivotSource>
  <c:chart>
    <c:pivotFmts>
      <c:pivotFmt>
        <c:idx val="0"/>
        <c:marker>
          <c:symbol val="none"/>
        </c:marker>
      </c:pivotFmt>
      <c:pivotFmt>
        <c:idx val="1"/>
        <c:marker>
          <c:symbol val="none"/>
        </c:marker>
      </c:pivotFmt>
    </c:pivotFmts>
    <c:plotArea>
      <c:layout/>
      <c:barChart>
        <c:barDir val="col"/>
        <c:grouping val="clustered"/>
        <c:ser>
          <c:idx val="0"/>
          <c:order val="0"/>
          <c:tx>
            <c:strRef>
              <c:f>'LG B SubG Bars'!$B$7:$B$8</c:f>
              <c:strCache>
                <c:ptCount val="1"/>
                <c:pt idx="0">
                  <c:v>PreB Mean</c:v>
                </c:pt>
              </c:strCache>
            </c:strRef>
          </c:tx>
          <c:cat>
            <c:strRef>
              <c:f>'LG B SubG Bars'!$A$9</c:f>
              <c:strCache>
                <c:ptCount val="1"/>
                <c:pt idx="0">
                  <c:v>Grand Total</c:v>
                </c:pt>
              </c:strCache>
            </c:strRef>
          </c:cat>
          <c:val>
            <c:numRef>
              <c:f>'LG B SubG Bars'!$B$9</c:f>
              <c:numCache>
                <c:formatCode>0.00</c:formatCode>
                <c:ptCount val="1"/>
              </c:numCache>
            </c:numRef>
          </c:val>
        </c:ser>
        <c:ser>
          <c:idx val="1"/>
          <c:order val="1"/>
          <c:tx>
            <c:strRef>
              <c:f>'LG B SubG Bars'!$C$7:$C$8</c:f>
              <c:strCache>
                <c:ptCount val="1"/>
                <c:pt idx="0">
                  <c:v>PostB Mean</c:v>
                </c:pt>
              </c:strCache>
            </c:strRef>
          </c:tx>
          <c:cat>
            <c:strRef>
              <c:f>'LG B SubG Bars'!$A$9</c:f>
              <c:strCache>
                <c:ptCount val="1"/>
                <c:pt idx="0">
                  <c:v>Grand Total</c:v>
                </c:pt>
              </c:strCache>
            </c:strRef>
          </c:cat>
          <c:val>
            <c:numRef>
              <c:f>'LG B SubG Bars'!$C$9</c:f>
              <c:numCache>
                <c:formatCode>0.00</c:formatCode>
                <c:ptCount val="1"/>
              </c:numCache>
            </c:numRef>
          </c:val>
        </c:ser>
        <c:axId val="90376448"/>
        <c:axId val="90398720"/>
      </c:barChart>
      <c:catAx>
        <c:axId val="90376448"/>
        <c:scaling>
          <c:orientation val="minMax"/>
        </c:scaling>
        <c:axPos val="b"/>
        <c:tickLblPos val="nextTo"/>
        <c:crossAx val="90398720"/>
        <c:crosses val="autoZero"/>
        <c:auto val="1"/>
        <c:lblAlgn val="ctr"/>
        <c:lblOffset val="100"/>
      </c:catAx>
      <c:valAx>
        <c:axId val="90398720"/>
        <c:scaling>
          <c:orientation val="minMax"/>
        </c:scaling>
        <c:axPos val="l"/>
        <c:majorGridlines/>
        <c:numFmt formatCode="0.00" sourceLinked="1"/>
        <c:tickLblPos val="nextTo"/>
        <c:crossAx val="90376448"/>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pivotSource>
    <c:name>[TWS-Data-Collection.xlsx]LG B SubG Bars!PivotTable10</c:name>
    <c:fmtId val="5"/>
  </c:pivotSource>
  <c:chart>
    <c:pivotFmts>
      <c:pivotFmt>
        <c:idx val="0"/>
        <c:marker>
          <c:symbol val="none"/>
        </c:marker>
      </c:pivotFmt>
      <c:pivotFmt>
        <c:idx val="1"/>
        <c:marker>
          <c:symbol val="none"/>
        </c:marker>
      </c:pivotFmt>
    </c:pivotFmts>
    <c:plotArea>
      <c:layout/>
      <c:barChart>
        <c:barDir val="col"/>
        <c:grouping val="clustered"/>
        <c:ser>
          <c:idx val="0"/>
          <c:order val="0"/>
          <c:tx>
            <c:strRef>
              <c:f>'LG B SubG Bars'!$B$17:$B$18</c:f>
              <c:strCache>
                <c:ptCount val="1"/>
                <c:pt idx="0">
                  <c:v>PreB Mean</c:v>
                </c:pt>
              </c:strCache>
            </c:strRef>
          </c:tx>
          <c:cat>
            <c:strRef>
              <c:f>'LG B SubG Bars'!$A$19</c:f>
              <c:strCache>
                <c:ptCount val="1"/>
                <c:pt idx="0">
                  <c:v>Grand Total</c:v>
                </c:pt>
              </c:strCache>
            </c:strRef>
          </c:cat>
          <c:val>
            <c:numRef>
              <c:f>'LG B SubG Bars'!$B$19</c:f>
              <c:numCache>
                <c:formatCode>0.00</c:formatCode>
                <c:ptCount val="1"/>
              </c:numCache>
            </c:numRef>
          </c:val>
        </c:ser>
        <c:ser>
          <c:idx val="1"/>
          <c:order val="1"/>
          <c:tx>
            <c:strRef>
              <c:f>'LG B SubG Bars'!$C$17:$C$18</c:f>
              <c:strCache>
                <c:ptCount val="1"/>
                <c:pt idx="0">
                  <c:v>PostB Mean</c:v>
                </c:pt>
              </c:strCache>
            </c:strRef>
          </c:tx>
          <c:cat>
            <c:strRef>
              <c:f>'LG B SubG Bars'!$A$19</c:f>
              <c:strCache>
                <c:ptCount val="1"/>
                <c:pt idx="0">
                  <c:v>Grand Total</c:v>
                </c:pt>
              </c:strCache>
            </c:strRef>
          </c:cat>
          <c:val>
            <c:numRef>
              <c:f>'LG B SubG Bars'!$C$19</c:f>
              <c:numCache>
                <c:formatCode>0.00</c:formatCode>
                <c:ptCount val="1"/>
              </c:numCache>
            </c:numRef>
          </c:val>
        </c:ser>
        <c:axId val="90419200"/>
        <c:axId val="90420736"/>
      </c:barChart>
      <c:catAx>
        <c:axId val="90419200"/>
        <c:scaling>
          <c:orientation val="minMax"/>
        </c:scaling>
        <c:axPos val="b"/>
        <c:tickLblPos val="nextTo"/>
        <c:crossAx val="90420736"/>
        <c:crosses val="autoZero"/>
        <c:auto val="1"/>
        <c:lblAlgn val="ctr"/>
        <c:lblOffset val="100"/>
      </c:catAx>
      <c:valAx>
        <c:axId val="90420736"/>
        <c:scaling>
          <c:orientation val="minMax"/>
        </c:scaling>
        <c:axPos val="l"/>
        <c:majorGridlines/>
        <c:numFmt formatCode="0.00" sourceLinked="1"/>
        <c:tickLblPos val="nextTo"/>
        <c:crossAx val="90419200"/>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pivotSource>
    <c:name>[TWS-Data-Collection.xlsx]LG B SubG Bars!PivotTable9</c:name>
    <c:fmtId val="9"/>
  </c:pivotSource>
  <c:chart>
    <c:pivotFmts>
      <c:pivotFmt>
        <c:idx val="0"/>
        <c:marker>
          <c:symbol val="none"/>
        </c:marker>
      </c:pivotFmt>
      <c:pivotFmt>
        <c:idx val="1"/>
        <c:marker>
          <c:symbol val="none"/>
        </c:marker>
      </c:pivotFmt>
    </c:pivotFmts>
    <c:plotArea>
      <c:layout/>
      <c:barChart>
        <c:barDir val="col"/>
        <c:grouping val="clustered"/>
        <c:ser>
          <c:idx val="0"/>
          <c:order val="0"/>
          <c:tx>
            <c:strRef>
              <c:f>'LG B SubG Bars'!$B$27:$B$28</c:f>
              <c:strCache>
                <c:ptCount val="1"/>
                <c:pt idx="0">
                  <c:v>PreB Mean</c:v>
                </c:pt>
              </c:strCache>
            </c:strRef>
          </c:tx>
          <c:cat>
            <c:strRef>
              <c:f>'LG B SubG Bars'!$A$29</c:f>
              <c:strCache>
                <c:ptCount val="1"/>
                <c:pt idx="0">
                  <c:v>Grand Total</c:v>
                </c:pt>
              </c:strCache>
            </c:strRef>
          </c:cat>
          <c:val>
            <c:numRef>
              <c:f>'LG B SubG Bars'!$B$29</c:f>
              <c:numCache>
                <c:formatCode>0.00</c:formatCode>
                <c:ptCount val="1"/>
              </c:numCache>
            </c:numRef>
          </c:val>
        </c:ser>
        <c:ser>
          <c:idx val="1"/>
          <c:order val="1"/>
          <c:tx>
            <c:strRef>
              <c:f>'LG B SubG Bars'!$C$27:$C$28</c:f>
              <c:strCache>
                <c:ptCount val="1"/>
                <c:pt idx="0">
                  <c:v>PostB Mean</c:v>
                </c:pt>
              </c:strCache>
            </c:strRef>
          </c:tx>
          <c:cat>
            <c:strRef>
              <c:f>'LG B SubG Bars'!$A$29</c:f>
              <c:strCache>
                <c:ptCount val="1"/>
                <c:pt idx="0">
                  <c:v>Grand Total</c:v>
                </c:pt>
              </c:strCache>
            </c:strRef>
          </c:cat>
          <c:val>
            <c:numRef>
              <c:f>'LG B SubG Bars'!$C$29</c:f>
              <c:numCache>
                <c:formatCode>0.00</c:formatCode>
                <c:ptCount val="1"/>
              </c:numCache>
            </c:numRef>
          </c:val>
        </c:ser>
        <c:axId val="90445312"/>
        <c:axId val="90446848"/>
      </c:barChart>
      <c:catAx>
        <c:axId val="90445312"/>
        <c:scaling>
          <c:orientation val="minMax"/>
        </c:scaling>
        <c:axPos val="b"/>
        <c:tickLblPos val="nextTo"/>
        <c:crossAx val="90446848"/>
        <c:crosses val="autoZero"/>
        <c:auto val="1"/>
        <c:lblAlgn val="ctr"/>
        <c:lblOffset val="100"/>
      </c:catAx>
      <c:valAx>
        <c:axId val="90446848"/>
        <c:scaling>
          <c:orientation val="minMax"/>
        </c:scaling>
        <c:axPos val="l"/>
        <c:majorGridlines/>
        <c:numFmt formatCode="0.00" sourceLinked="1"/>
        <c:tickLblPos val="nextTo"/>
        <c:crossAx val="90445312"/>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pivotSource>
    <c:name>[TWS-Data-Collection.xlsx]LG B SubG Bars!PivotTable7</c:name>
    <c:fmtId val="10"/>
  </c:pivotSource>
  <c:chart>
    <c:pivotFmts>
      <c:pivotFmt>
        <c:idx val="0"/>
        <c:marker>
          <c:symbol val="none"/>
        </c:marker>
      </c:pivotFmt>
      <c:pivotFmt>
        <c:idx val="1"/>
        <c:marker>
          <c:symbol val="none"/>
        </c:marker>
      </c:pivotFmt>
    </c:pivotFmts>
    <c:plotArea>
      <c:layout/>
      <c:barChart>
        <c:barDir val="col"/>
        <c:grouping val="clustered"/>
        <c:ser>
          <c:idx val="0"/>
          <c:order val="0"/>
          <c:tx>
            <c:strRef>
              <c:f>'LG B SubG Bars'!$B$37:$B$38</c:f>
              <c:strCache>
                <c:ptCount val="1"/>
                <c:pt idx="0">
                  <c:v>PreB Mean</c:v>
                </c:pt>
              </c:strCache>
            </c:strRef>
          </c:tx>
          <c:cat>
            <c:strRef>
              <c:f>'LG B SubG Bars'!$A$39</c:f>
              <c:strCache>
                <c:ptCount val="1"/>
                <c:pt idx="0">
                  <c:v>Grand Total</c:v>
                </c:pt>
              </c:strCache>
            </c:strRef>
          </c:cat>
          <c:val>
            <c:numRef>
              <c:f>'LG B SubG Bars'!$B$39</c:f>
              <c:numCache>
                <c:formatCode>0.00</c:formatCode>
                <c:ptCount val="1"/>
              </c:numCache>
            </c:numRef>
          </c:val>
        </c:ser>
        <c:ser>
          <c:idx val="1"/>
          <c:order val="1"/>
          <c:tx>
            <c:strRef>
              <c:f>'LG B SubG Bars'!$C$37:$C$38</c:f>
              <c:strCache>
                <c:ptCount val="1"/>
                <c:pt idx="0">
                  <c:v>PostB Mean</c:v>
                </c:pt>
              </c:strCache>
            </c:strRef>
          </c:tx>
          <c:cat>
            <c:strRef>
              <c:f>'LG B SubG Bars'!$A$39</c:f>
              <c:strCache>
                <c:ptCount val="1"/>
                <c:pt idx="0">
                  <c:v>Grand Total</c:v>
                </c:pt>
              </c:strCache>
            </c:strRef>
          </c:cat>
          <c:val>
            <c:numRef>
              <c:f>'LG B SubG Bars'!$C$39</c:f>
              <c:numCache>
                <c:formatCode>0.00</c:formatCode>
                <c:ptCount val="1"/>
              </c:numCache>
            </c:numRef>
          </c:val>
        </c:ser>
        <c:axId val="90467328"/>
        <c:axId val="90481408"/>
      </c:barChart>
      <c:catAx>
        <c:axId val="90467328"/>
        <c:scaling>
          <c:orientation val="minMax"/>
        </c:scaling>
        <c:axPos val="b"/>
        <c:tickLblPos val="nextTo"/>
        <c:crossAx val="90481408"/>
        <c:crosses val="autoZero"/>
        <c:auto val="1"/>
        <c:lblAlgn val="ctr"/>
        <c:lblOffset val="100"/>
      </c:catAx>
      <c:valAx>
        <c:axId val="90481408"/>
        <c:scaling>
          <c:orientation val="minMax"/>
        </c:scaling>
        <c:axPos val="l"/>
        <c:majorGridlines/>
        <c:numFmt formatCode="0.00" sourceLinked="1"/>
        <c:tickLblPos val="nextTo"/>
        <c:crossAx val="90467328"/>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pivotSource>
    <c:name>[TWS-Data-Collection.xlsx]LG B SubG Bars!PivotTable8</c:name>
    <c:fmtId val="9"/>
  </c:pivotSource>
  <c:chart>
    <c:pivotFmts>
      <c:pivotFmt>
        <c:idx val="0"/>
        <c:marker>
          <c:symbol val="none"/>
        </c:marker>
      </c:pivotFmt>
      <c:pivotFmt>
        <c:idx val="1"/>
        <c:marker>
          <c:symbol val="none"/>
        </c:marker>
      </c:pivotFmt>
    </c:pivotFmts>
    <c:plotArea>
      <c:layout/>
      <c:barChart>
        <c:barDir val="col"/>
        <c:grouping val="clustered"/>
        <c:ser>
          <c:idx val="0"/>
          <c:order val="0"/>
          <c:tx>
            <c:strRef>
              <c:f>'LG B SubG Bars'!$B$47:$B$48</c:f>
              <c:strCache>
                <c:ptCount val="1"/>
                <c:pt idx="0">
                  <c:v>PreB Mean</c:v>
                </c:pt>
              </c:strCache>
            </c:strRef>
          </c:tx>
          <c:cat>
            <c:strRef>
              <c:f>'LG B SubG Bars'!$A$49</c:f>
              <c:strCache>
                <c:ptCount val="1"/>
                <c:pt idx="0">
                  <c:v>Grand Total</c:v>
                </c:pt>
              </c:strCache>
            </c:strRef>
          </c:cat>
          <c:val>
            <c:numRef>
              <c:f>'LG B SubG Bars'!$B$49</c:f>
              <c:numCache>
                <c:formatCode>0.00</c:formatCode>
                <c:ptCount val="1"/>
              </c:numCache>
            </c:numRef>
          </c:val>
        </c:ser>
        <c:ser>
          <c:idx val="1"/>
          <c:order val="1"/>
          <c:tx>
            <c:strRef>
              <c:f>'LG B SubG Bars'!$C$47:$C$48</c:f>
              <c:strCache>
                <c:ptCount val="1"/>
                <c:pt idx="0">
                  <c:v>PostB Mean</c:v>
                </c:pt>
              </c:strCache>
            </c:strRef>
          </c:tx>
          <c:cat>
            <c:strRef>
              <c:f>'LG B SubG Bars'!$A$49</c:f>
              <c:strCache>
                <c:ptCount val="1"/>
                <c:pt idx="0">
                  <c:v>Grand Total</c:v>
                </c:pt>
              </c:strCache>
            </c:strRef>
          </c:cat>
          <c:val>
            <c:numRef>
              <c:f>'LG B SubG Bars'!$C$49</c:f>
              <c:numCache>
                <c:formatCode>0.00</c:formatCode>
                <c:ptCount val="1"/>
              </c:numCache>
            </c:numRef>
          </c:val>
        </c:ser>
        <c:axId val="90501888"/>
        <c:axId val="90503424"/>
      </c:barChart>
      <c:catAx>
        <c:axId val="90501888"/>
        <c:scaling>
          <c:orientation val="minMax"/>
        </c:scaling>
        <c:axPos val="b"/>
        <c:tickLblPos val="nextTo"/>
        <c:crossAx val="90503424"/>
        <c:crosses val="autoZero"/>
        <c:auto val="1"/>
        <c:lblAlgn val="ctr"/>
        <c:lblOffset val="100"/>
      </c:catAx>
      <c:valAx>
        <c:axId val="90503424"/>
        <c:scaling>
          <c:orientation val="minMax"/>
        </c:scaling>
        <c:axPos val="l"/>
        <c:majorGridlines/>
        <c:numFmt formatCode="0.00" sourceLinked="1"/>
        <c:tickLblPos val="nextTo"/>
        <c:crossAx val="90501888"/>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pivotSource>
    <c:name>[TWS-Data-Collection.xlsx]LG C SubG Bars!PivotTable4</c:name>
    <c:fmtId val="8"/>
  </c:pivotSource>
  <c:chart>
    <c:pivotFmts>
      <c:pivotFmt>
        <c:idx val="0"/>
        <c:marker>
          <c:symbol val="none"/>
        </c:marker>
      </c:pivotFmt>
      <c:pivotFmt>
        <c:idx val="1"/>
        <c:marker>
          <c:symbol val="none"/>
        </c:marker>
      </c:pivotFmt>
    </c:pivotFmts>
    <c:plotArea>
      <c:layout/>
      <c:barChart>
        <c:barDir val="col"/>
        <c:grouping val="clustered"/>
        <c:ser>
          <c:idx val="0"/>
          <c:order val="0"/>
          <c:tx>
            <c:strRef>
              <c:f>'LG C SubG Bars'!$B$7:$B$8</c:f>
              <c:strCache>
                <c:ptCount val="1"/>
                <c:pt idx="0">
                  <c:v>PreC Mean</c:v>
                </c:pt>
              </c:strCache>
            </c:strRef>
          </c:tx>
          <c:cat>
            <c:strRef>
              <c:f>'LG C SubG Bars'!$A$9</c:f>
              <c:strCache>
                <c:ptCount val="1"/>
                <c:pt idx="0">
                  <c:v>Grand Total</c:v>
                </c:pt>
              </c:strCache>
            </c:strRef>
          </c:cat>
          <c:val>
            <c:numRef>
              <c:f>'LG C SubG Bars'!$B$9</c:f>
              <c:numCache>
                <c:formatCode>0.00</c:formatCode>
                <c:ptCount val="1"/>
              </c:numCache>
            </c:numRef>
          </c:val>
        </c:ser>
        <c:ser>
          <c:idx val="1"/>
          <c:order val="1"/>
          <c:tx>
            <c:strRef>
              <c:f>'LG C SubG Bars'!$C$7:$C$8</c:f>
              <c:strCache>
                <c:ptCount val="1"/>
                <c:pt idx="0">
                  <c:v>PostC Mean</c:v>
                </c:pt>
              </c:strCache>
            </c:strRef>
          </c:tx>
          <c:cat>
            <c:strRef>
              <c:f>'LG C SubG Bars'!$A$9</c:f>
              <c:strCache>
                <c:ptCount val="1"/>
                <c:pt idx="0">
                  <c:v>Grand Total</c:v>
                </c:pt>
              </c:strCache>
            </c:strRef>
          </c:cat>
          <c:val>
            <c:numRef>
              <c:f>'LG C SubG Bars'!$C$9</c:f>
              <c:numCache>
                <c:formatCode>0.00</c:formatCode>
                <c:ptCount val="1"/>
              </c:numCache>
            </c:numRef>
          </c:val>
        </c:ser>
        <c:axId val="90008192"/>
        <c:axId val="90771840"/>
      </c:barChart>
      <c:catAx>
        <c:axId val="90008192"/>
        <c:scaling>
          <c:orientation val="minMax"/>
        </c:scaling>
        <c:axPos val="b"/>
        <c:tickLblPos val="nextTo"/>
        <c:crossAx val="90771840"/>
        <c:crosses val="autoZero"/>
        <c:auto val="1"/>
        <c:lblAlgn val="ctr"/>
        <c:lblOffset val="100"/>
      </c:catAx>
      <c:valAx>
        <c:axId val="90771840"/>
        <c:scaling>
          <c:orientation val="minMax"/>
        </c:scaling>
        <c:axPos val="l"/>
        <c:majorGridlines/>
        <c:numFmt formatCode="0.00" sourceLinked="1"/>
        <c:tickLblPos val="nextTo"/>
        <c:crossAx val="90008192"/>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pivotSource>
    <c:name>[TWS-Data-Collection.xlsx]LG C SubG Bars!PivotTable5</c:name>
    <c:fmtId val="5"/>
  </c:pivotSource>
  <c:chart>
    <c:pivotFmts>
      <c:pivotFmt>
        <c:idx val="0"/>
        <c:marker>
          <c:symbol val="none"/>
        </c:marker>
      </c:pivotFmt>
      <c:pivotFmt>
        <c:idx val="1"/>
        <c:marker>
          <c:symbol val="none"/>
        </c:marker>
      </c:pivotFmt>
    </c:pivotFmts>
    <c:plotArea>
      <c:layout/>
      <c:barChart>
        <c:barDir val="col"/>
        <c:grouping val="clustered"/>
        <c:ser>
          <c:idx val="0"/>
          <c:order val="0"/>
          <c:tx>
            <c:strRef>
              <c:f>'LG C SubG Bars'!$B$17:$B$18</c:f>
              <c:strCache>
                <c:ptCount val="1"/>
                <c:pt idx="0">
                  <c:v>PreC Mean</c:v>
                </c:pt>
              </c:strCache>
            </c:strRef>
          </c:tx>
          <c:cat>
            <c:strRef>
              <c:f>'LG C SubG Bars'!$A$19</c:f>
              <c:strCache>
                <c:ptCount val="1"/>
                <c:pt idx="0">
                  <c:v>Grand Total</c:v>
                </c:pt>
              </c:strCache>
            </c:strRef>
          </c:cat>
          <c:val>
            <c:numRef>
              <c:f>'LG C SubG Bars'!$B$19</c:f>
              <c:numCache>
                <c:formatCode>0.00</c:formatCode>
                <c:ptCount val="1"/>
              </c:numCache>
            </c:numRef>
          </c:val>
        </c:ser>
        <c:ser>
          <c:idx val="1"/>
          <c:order val="1"/>
          <c:tx>
            <c:strRef>
              <c:f>'LG C SubG Bars'!$C$17:$C$18</c:f>
              <c:strCache>
                <c:ptCount val="1"/>
                <c:pt idx="0">
                  <c:v>PostC Mean</c:v>
                </c:pt>
              </c:strCache>
            </c:strRef>
          </c:tx>
          <c:cat>
            <c:strRef>
              <c:f>'LG C SubG Bars'!$A$19</c:f>
              <c:strCache>
                <c:ptCount val="1"/>
                <c:pt idx="0">
                  <c:v>Grand Total</c:v>
                </c:pt>
              </c:strCache>
            </c:strRef>
          </c:cat>
          <c:val>
            <c:numRef>
              <c:f>'LG C SubG Bars'!$C$19</c:f>
              <c:numCache>
                <c:formatCode>0.00</c:formatCode>
                <c:ptCount val="1"/>
              </c:numCache>
            </c:numRef>
          </c:val>
        </c:ser>
        <c:axId val="90792320"/>
        <c:axId val="90793856"/>
      </c:barChart>
      <c:catAx>
        <c:axId val="90792320"/>
        <c:scaling>
          <c:orientation val="minMax"/>
        </c:scaling>
        <c:axPos val="b"/>
        <c:tickLblPos val="nextTo"/>
        <c:crossAx val="90793856"/>
        <c:crosses val="autoZero"/>
        <c:auto val="1"/>
        <c:lblAlgn val="ctr"/>
        <c:lblOffset val="100"/>
      </c:catAx>
      <c:valAx>
        <c:axId val="90793856"/>
        <c:scaling>
          <c:orientation val="minMax"/>
        </c:scaling>
        <c:axPos val="l"/>
        <c:majorGridlines/>
        <c:numFmt formatCode="0.00" sourceLinked="1"/>
        <c:tickLblPos val="nextTo"/>
        <c:crossAx val="90792320"/>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pivotSource>
    <c:name>[TWS-Data-Collection.xlsx]LG C SubG Bars!PivotTable1</c:name>
    <c:fmtId val="9"/>
  </c:pivotSource>
  <c:chart>
    <c:pivotFmts>
      <c:pivotFmt>
        <c:idx val="0"/>
        <c:marker>
          <c:symbol val="none"/>
        </c:marker>
      </c:pivotFmt>
      <c:pivotFmt>
        <c:idx val="1"/>
        <c:marker>
          <c:symbol val="none"/>
        </c:marker>
      </c:pivotFmt>
    </c:pivotFmts>
    <c:plotArea>
      <c:layout/>
      <c:barChart>
        <c:barDir val="col"/>
        <c:grouping val="clustered"/>
        <c:ser>
          <c:idx val="0"/>
          <c:order val="0"/>
          <c:tx>
            <c:strRef>
              <c:f>'LG C SubG Bars'!$B$27:$B$28</c:f>
              <c:strCache>
                <c:ptCount val="1"/>
                <c:pt idx="0">
                  <c:v>PreC Mean</c:v>
                </c:pt>
              </c:strCache>
            </c:strRef>
          </c:tx>
          <c:cat>
            <c:strRef>
              <c:f>'LG C SubG Bars'!$A$29</c:f>
              <c:strCache>
                <c:ptCount val="1"/>
                <c:pt idx="0">
                  <c:v>Grand Total</c:v>
                </c:pt>
              </c:strCache>
            </c:strRef>
          </c:cat>
          <c:val>
            <c:numRef>
              <c:f>'LG C SubG Bars'!$B$29</c:f>
              <c:numCache>
                <c:formatCode>0.00</c:formatCode>
                <c:ptCount val="1"/>
              </c:numCache>
            </c:numRef>
          </c:val>
        </c:ser>
        <c:ser>
          <c:idx val="1"/>
          <c:order val="1"/>
          <c:tx>
            <c:strRef>
              <c:f>'LG C SubG Bars'!$C$27:$C$28</c:f>
              <c:strCache>
                <c:ptCount val="1"/>
                <c:pt idx="0">
                  <c:v>PostC Mean</c:v>
                </c:pt>
              </c:strCache>
            </c:strRef>
          </c:tx>
          <c:cat>
            <c:strRef>
              <c:f>'LG C SubG Bars'!$A$29</c:f>
              <c:strCache>
                <c:ptCount val="1"/>
                <c:pt idx="0">
                  <c:v>Grand Total</c:v>
                </c:pt>
              </c:strCache>
            </c:strRef>
          </c:cat>
          <c:val>
            <c:numRef>
              <c:f>'LG C SubG Bars'!$C$29</c:f>
              <c:numCache>
                <c:formatCode>0.00</c:formatCode>
                <c:ptCount val="1"/>
              </c:numCache>
            </c:numRef>
          </c:val>
        </c:ser>
        <c:axId val="90904448"/>
        <c:axId val="90905984"/>
      </c:barChart>
      <c:catAx>
        <c:axId val="90904448"/>
        <c:scaling>
          <c:orientation val="minMax"/>
        </c:scaling>
        <c:axPos val="b"/>
        <c:tickLblPos val="nextTo"/>
        <c:crossAx val="90905984"/>
        <c:crosses val="autoZero"/>
        <c:auto val="1"/>
        <c:lblAlgn val="ctr"/>
        <c:lblOffset val="100"/>
      </c:catAx>
      <c:valAx>
        <c:axId val="90905984"/>
        <c:scaling>
          <c:orientation val="minMax"/>
        </c:scaling>
        <c:axPos val="l"/>
        <c:majorGridlines/>
        <c:numFmt formatCode="0.00" sourceLinked="1"/>
        <c:tickLblPos val="nextTo"/>
        <c:crossAx val="90904448"/>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pivotSource>
    <c:name>[TWS-Data-Collection.xlsx]LG C SubG Bars!PivotTable3</c:name>
    <c:fmtId val="10"/>
  </c:pivotSource>
  <c:chart>
    <c:pivotFmts>
      <c:pivotFmt>
        <c:idx val="0"/>
        <c:marker>
          <c:symbol val="none"/>
        </c:marker>
      </c:pivotFmt>
      <c:pivotFmt>
        <c:idx val="1"/>
        <c:marker>
          <c:symbol val="none"/>
        </c:marker>
      </c:pivotFmt>
    </c:pivotFmts>
    <c:plotArea>
      <c:layout/>
      <c:barChart>
        <c:barDir val="col"/>
        <c:grouping val="clustered"/>
        <c:ser>
          <c:idx val="0"/>
          <c:order val="0"/>
          <c:tx>
            <c:strRef>
              <c:f>'LG C SubG Bars'!$B$37:$B$38</c:f>
              <c:strCache>
                <c:ptCount val="1"/>
                <c:pt idx="0">
                  <c:v>PreC Mean</c:v>
                </c:pt>
              </c:strCache>
            </c:strRef>
          </c:tx>
          <c:cat>
            <c:strRef>
              <c:f>'LG C SubG Bars'!$A$39</c:f>
              <c:strCache>
                <c:ptCount val="1"/>
                <c:pt idx="0">
                  <c:v>Grand Total</c:v>
                </c:pt>
              </c:strCache>
            </c:strRef>
          </c:cat>
          <c:val>
            <c:numRef>
              <c:f>'LG C SubG Bars'!$B$39</c:f>
              <c:numCache>
                <c:formatCode>0.00</c:formatCode>
                <c:ptCount val="1"/>
              </c:numCache>
            </c:numRef>
          </c:val>
        </c:ser>
        <c:ser>
          <c:idx val="1"/>
          <c:order val="1"/>
          <c:tx>
            <c:strRef>
              <c:f>'LG C SubG Bars'!$C$37:$C$38</c:f>
              <c:strCache>
                <c:ptCount val="1"/>
                <c:pt idx="0">
                  <c:v>PostC Mean</c:v>
                </c:pt>
              </c:strCache>
            </c:strRef>
          </c:tx>
          <c:cat>
            <c:strRef>
              <c:f>'LG C SubG Bars'!$A$39</c:f>
              <c:strCache>
                <c:ptCount val="1"/>
                <c:pt idx="0">
                  <c:v>Grand Total</c:v>
                </c:pt>
              </c:strCache>
            </c:strRef>
          </c:cat>
          <c:val>
            <c:numRef>
              <c:f>'LG C SubG Bars'!$C$39</c:f>
              <c:numCache>
                <c:formatCode>0.00</c:formatCode>
                <c:ptCount val="1"/>
              </c:numCache>
            </c:numRef>
          </c:val>
        </c:ser>
        <c:axId val="90926464"/>
        <c:axId val="90936448"/>
      </c:barChart>
      <c:catAx>
        <c:axId val="90926464"/>
        <c:scaling>
          <c:orientation val="minMax"/>
        </c:scaling>
        <c:axPos val="b"/>
        <c:tickLblPos val="nextTo"/>
        <c:crossAx val="90936448"/>
        <c:crosses val="autoZero"/>
        <c:auto val="1"/>
        <c:lblAlgn val="ctr"/>
        <c:lblOffset val="100"/>
      </c:catAx>
      <c:valAx>
        <c:axId val="90936448"/>
        <c:scaling>
          <c:orientation val="minMax"/>
        </c:scaling>
        <c:axPos val="l"/>
        <c:majorGridlines/>
        <c:numFmt formatCode="0.00" sourceLinked="1"/>
        <c:tickLblPos val="nextTo"/>
        <c:crossAx val="90926464"/>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pivotSource>
    <c:name>[TWS-Data-Collection.xlsx]LG C SubG Bars!PivotTable2</c:name>
    <c:fmtId val="9"/>
  </c:pivotSource>
  <c:chart>
    <c:pivotFmts>
      <c:pivotFmt>
        <c:idx val="0"/>
        <c:marker>
          <c:symbol val="none"/>
        </c:marker>
      </c:pivotFmt>
      <c:pivotFmt>
        <c:idx val="1"/>
        <c:marker>
          <c:symbol val="none"/>
        </c:marker>
      </c:pivotFmt>
    </c:pivotFmts>
    <c:plotArea>
      <c:layout/>
      <c:barChart>
        <c:barDir val="col"/>
        <c:grouping val="clustered"/>
        <c:ser>
          <c:idx val="0"/>
          <c:order val="0"/>
          <c:tx>
            <c:strRef>
              <c:f>'LG C SubG Bars'!$B$47:$B$48</c:f>
              <c:strCache>
                <c:ptCount val="1"/>
                <c:pt idx="0">
                  <c:v>PreC Mean</c:v>
                </c:pt>
              </c:strCache>
            </c:strRef>
          </c:tx>
          <c:cat>
            <c:strRef>
              <c:f>'LG C SubG Bars'!$A$49</c:f>
              <c:strCache>
                <c:ptCount val="1"/>
                <c:pt idx="0">
                  <c:v>Grand Total</c:v>
                </c:pt>
              </c:strCache>
            </c:strRef>
          </c:cat>
          <c:val>
            <c:numRef>
              <c:f>'LG C SubG Bars'!$B$49</c:f>
              <c:numCache>
                <c:formatCode>0.00</c:formatCode>
                <c:ptCount val="1"/>
              </c:numCache>
            </c:numRef>
          </c:val>
        </c:ser>
        <c:ser>
          <c:idx val="1"/>
          <c:order val="1"/>
          <c:tx>
            <c:strRef>
              <c:f>'LG C SubG Bars'!$C$47:$C$48</c:f>
              <c:strCache>
                <c:ptCount val="1"/>
                <c:pt idx="0">
                  <c:v>PostC Mean</c:v>
                </c:pt>
              </c:strCache>
            </c:strRef>
          </c:tx>
          <c:cat>
            <c:strRef>
              <c:f>'LG C SubG Bars'!$A$49</c:f>
              <c:strCache>
                <c:ptCount val="1"/>
                <c:pt idx="0">
                  <c:v>Grand Total</c:v>
                </c:pt>
              </c:strCache>
            </c:strRef>
          </c:cat>
          <c:val>
            <c:numRef>
              <c:f>'LG C SubG Bars'!$C$49</c:f>
              <c:numCache>
                <c:formatCode>0.00</c:formatCode>
                <c:ptCount val="1"/>
              </c:numCache>
            </c:numRef>
          </c:val>
        </c:ser>
        <c:axId val="90952832"/>
        <c:axId val="90954368"/>
      </c:barChart>
      <c:catAx>
        <c:axId val="90952832"/>
        <c:scaling>
          <c:orientation val="minMax"/>
        </c:scaling>
        <c:axPos val="b"/>
        <c:tickLblPos val="nextTo"/>
        <c:crossAx val="90954368"/>
        <c:crosses val="autoZero"/>
        <c:auto val="1"/>
        <c:lblAlgn val="ctr"/>
        <c:lblOffset val="100"/>
      </c:catAx>
      <c:valAx>
        <c:axId val="90954368"/>
        <c:scaling>
          <c:orientation val="minMax"/>
        </c:scaling>
        <c:axPos val="l"/>
        <c:majorGridlines/>
        <c:numFmt formatCode="0.00" sourceLinked="1"/>
        <c:tickLblPos val="nextTo"/>
        <c:crossAx val="90952832"/>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Learning Goal B Pre Post Gain</a:t>
            </a:r>
          </a:p>
        </c:rich>
      </c:tx>
      <c:layout>
        <c:manualLayout>
          <c:xMode val="edge"/>
          <c:yMode val="edge"/>
          <c:x val="0.24844720496894929"/>
          <c:y val="1.8450184501845025E-2"/>
        </c:manualLayout>
      </c:layout>
      <c:spPr>
        <a:noFill/>
        <a:ln w="25400">
          <a:noFill/>
        </a:ln>
      </c:spPr>
    </c:title>
    <c:plotArea>
      <c:layout>
        <c:manualLayout>
          <c:layoutTarget val="inner"/>
          <c:xMode val="edge"/>
          <c:yMode val="edge"/>
          <c:x val="8.2043405666032007E-2"/>
          <c:y val="0.16397892509588452"/>
          <c:w val="0.80232291615721951"/>
          <c:h val="0.66666841678330635"/>
        </c:manualLayout>
      </c:layout>
      <c:barChart>
        <c:barDir val="col"/>
        <c:grouping val="clustered"/>
        <c:ser>
          <c:idx val="0"/>
          <c:order val="0"/>
          <c:tx>
            <c:strRef>
              <c:f>Calculations!$I$5</c:f>
              <c:strCache>
                <c:ptCount val="1"/>
                <c:pt idx="0">
                  <c:v>PreB</c:v>
                </c:pt>
              </c:strCache>
            </c:strRef>
          </c:tx>
          <c:spPr>
            <a:solidFill>
              <a:srgbClr val="F79646">
                <a:lumMod val="40000"/>
                <a:lumOff val="60000"/>
              </a:srgbClr>
            </a:solidFill>
          </c:spPr>
          <c:val>
            <c:numRef>
              <c:f>[0]!ChartValuesPreB</c:f>
              <c:numCache>
                <c:formatCode>General</c:formatCode>
                <c:ptCount val="1"/>
                <c:pt idx="0">
                  <c:v>1</c:v>
                </c:pt>
              </c:numCache>
            </c:numRef>
          </c:val>
        </c:ser>
        <c:ser>
          <c:idx val="1"/>
          <c:order val="1"/>
          <c:tx>
            <c:strRef>
              <c:f>Calculations!$S$5</c:f>
              <c:strCache>
                <c:ptCount val="1"/>
                <c:pt idx="0">
                  <c:v>PostB</c:v>
                </c:pt>
              </c:strCache>
            </c:strRef>
          </c:tx>
          <c:val>
            <c:numRef>
              <c:f>[0]!ChartValuesPostB</c:f>
              <c:numCache>
                <c:formatCode>General</c:formatCode>
                <c:ptCount val="1"/>
                <c:pt idx="0">
                  <c:v>1</c:v>
                </c:pt>
              </c:numCache>
            </c:numRef>
          </c:val>
        </c:ser>
        <c:axId val="74776576"/>
        <c:axId val="74778496"/>
      </c:barChart>
      <c:catAx>
        <c:axId val="74776576"/>
        <c:scaling>
          <c:orientation val="minMax"/>
        </c:scaling>
        <c:axPos val="b"/>
        <c:title>
          <c:tx>
            <c:rich>
              <a:bodyPr/>
              <a:lstStyle/>
              <a:p>
                <a:pPr>
                  <a:defRPr/>
                </a:pPr>
                <a:r>
                  <a:rPr lang="en-US"/>
                  <a:t>Student</a:t>
                </a:r>
              </a:p>
            </c:rich>
          </c:tx>
          <c:layout>
            <c:manualLayout>
              <c:xMode val="edge"/>
              <c:yMode val="edge"/>
              <c:x val="0.44268629464795967"/>
              <c:y val="0.92290825270460064"/>
            </c:manualLayout>
          </c:layout>
          <c:spPr>
            <a:noFill/>
            <a:ln w="25400">
              <a:noFill/>
            </a:ln>
          </c:spPr>
        </c:title>
        <c:numFmt formatCode="General" sourceLinked="1"/>
        <c:tickLblPos val="nextTo"/>
        <c:txPr>
          <a:bodyPr rot="0" vert="horz"/>
          <a:lstStyle/>
          <a:p>
            <a:pPr>
              <a:defRPr/>
            </a:pPr>
            <a:endParaRPr lang="en-US"/>
          </a:p>
        </c:txPr>
        <c:crossAx val="74778496"/>
        <c:crosses val="autoZero"/>
        <c:auto val="1"/>
        <c:lblAlgn val="ctr"/>
        <c:lblOffset val="100"/>
        <c:tickLblSkip val="1"/>
        <c:tickMarkSkip val="1"/>
      </c:catAx>
      <c:valAx>
        <c:axId val="74778496"/>
        <c:scaling>
          <c:orientation val="minMax"/>
        </c:scaling>
        <c:axPos val="l"/>
        <c:majorGridlines/>
        <c:numFmt formatCode="General" sourceLinked="1"/>
        <c:tickLblPos val="nextTo"/>
        <c:txPr>
          <a:bodyPr rot="0" vert="horz"/>
          <a:lstStyle/>
          <a:p>
            <a:pPr>
              <a:defRPr/>
            </a:pPr>
            <a:endParaRPr lang="en-US"/>
          </a:p>
        </c:txPr>
        <c:crossAx val="74776576"/>
        <c:crosses val="autoZero"/>
        <c:crossBetween val="between"/>
      </c:valAx>
    </c:plotArea>
    <c:legend>
      <c:legendPos val="r"/>
      <c:layout>
        <c:manualLayout>
          <c:xMode val="edge"/>
          <c:yMode val="edge"/>
          <c:x val="0.89518299343016849"/>
          <c:y val="0.44623761513205684"/>
          <c:w val="9.2399373991294567E-2"/>
          <c:h val="0.13545244113858479"/>
        </c:manualLayout>
      </c:layout>
    </c:legend>
    <c:dispBlanksAs val="zero"/>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pivotSource>
    <c:name>[TWS-Data-Collection.xlsx]LG D SubG Bars!PivotTable7</c:name>
    <c:fmtId val="8"/>
  </c:pivotSource>
  <c:chart>
    <c:pivotFmts>
      <c:pivotFmt>
        <c:idx val="0"/>
        <c:marker>
          <c:symbol val="none"/>
        </c:marker>
      </c:pivotFmt>
      <c:pivotFmt>
        <c:idx val="1"/>
        <c:marker>
          <c:symbol val="none"/>
        </c:marker>
      </c:pivotFmt>
    </c:pivotFmts>
    <c:plotArea>
      <c:layout/>
      <c:barChart>
        <c:barDir val="col"/>
        <c:grouping val="clustered"/>
        <c:ser>
          <c:idx val="0"/>
          <c:order val="0"/>
          <c:tx>
            <c:strRef>
              <c:f>'LG D SubG Bars'!$B$7:$B$8</c:f>
              <c:strCache>
                <c:ptCount val="1"/>
                <c:pt idx="0">
                  <c:v>PreD Mean</c:v>
                </c:pt>
              </c:strCache>
            </c:strRef>
          </c:tx>
          <c:cat>
            <c:strRef>
              <c:f>'LG D SubG Bars'!$A$9</c:f>
              <c:strCache>
                <c:ptCount val="1"/>
                <c:pt idx="0">
                  <c:v>Grand Total</c:v>
                </c:pt>
              </c:strCache>
            </c:strRef>
          </c:cat>
          <c:val>
            <c:numRef>
              <c:f>'LG D SubG Bars'!$B$9</c:f>
              <c:numCache>
                <c:formatCode>0.00</c:formatCode>
                <c:ptCount val="1"/>
              </c:numCache>
            </c:numRef>
          </c:val>
        </c:ser>
        <c:ser>
          <c:idx val="1"/>
          <c:order val="1"/>
          <c:tx>
            <c:strRef>
              <c:f>'LG D SubG Bars'!$C$7:$C$8</c:f>
              <c:strCache>
                <c:ptCount val="1"/>
                <c:pt idx="0">
                  <c:v>PostD Mean</c:v>
                </c:pt>
              </c:strCache>
            </c:strRef>
          </c:tx>
          <c:cat>
            <c:strRef>
              <c:f>'LG D SubG Bars'!$A$9</c:f>
              <c:strCache>
                <c:ptCount val="1"/>
                <c:pt idx="0">
                  <c:v>Grand Total</c:v>
                </c:pt>
              </c:strCache>
            </c:strRef>
          </c:cat>
          <c:val>
            <c:numRef>
              <c:f>'LG D SubG Bars'!$C$9</c:f>
              <c:numCache>
                <c:formatCode>0.00</c:formatCode>
                <c:ptCount val="1"/>
              </c:numCache>
            </c:numRef>
          </c:val>
        </c:ser>
        <c:axId val="91028480"/>
        <c:axId val="91067136"/>
      </c:barChart>
      <c:catAx>
        <c:axId val="91028480"/>
        <c:scaling>
          <c:orientation val="minMax"/>
        </c:scaling>
        <c:axPos val="b"/>
        <c:numFmt formatCode="General" sourceLinked="0"/>
        <c:tickLblPos val="nextTo"/>
        <c:crossAx val="91067136"/>
        <c:crosses val="autoZero"/>
        <c:auto val="1"/>
        <c:lblAlgn val="ctr"/>
        <c:lblOffset val="100"/>
      </c:catAx>
      <c:valAx>
        <c:axId val="91067136"/>
        <c:scaling>
          <c:orientation val="minMax"/>
        </c:scaling>
        <c:axPos val="l"/>
        <c:majorGridlines/>
        <c:numFmt formatCode="0.00" sourceLinked="1"/>
        <c:tickLblPos val="nextTo"/>
        <c:crossAx val="91028480"/>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pivotSource>
    <c:name>[TWS-Data-Collection.xlsx]LG D SubG Bars!PivotTable6</c:name>
    <c:fmtId val="5"/>
  </c:pivotSource>
  <c:chart>
    <c:pivotFmts>
      <c:pivotFmt>
        <c:idx val="0"/>
        <c:marker>
          <c:symbol val="none"/>
        </c:marker>
      </c:pivotFmt>
      <c:pivotFmt>
        <c:idx val="1"/>
        <c:marker>
          <c:symbol val="none"/>
        </c:marker>
      </c:pivotFmt>
    </c:pivotFmts>
    <c:plotArea>
      <c:layout/>
      <c:barChart>
        <c:barDir val="col"/>
        <c:grouping val="clustered"/>
        <c:ser>
          <c:idx val="0"/>
          <c:order val="0"/>
          <c:tx>
            <c:strRef>
              <c:f>'LG D SubG Bars'!$B$17:$B$18</c:f>
              <c:strCache>
                <c:ptCount val="1"/>
                <c:pt idx="0">
                  <c:v>PreD Mean</c:v>
                </c:pt>
              </c:strCache>
            </c:strRef>
          </c:tx>
          <c:cat>
            <c:strRef>
              <c:f>'LG D SubG Bars'!$A$19</c:f>
              <c:strCache>
                <c:ptCount val="1"/>
                <c:pt idx="0">
                  <c:v>Grand Total</c:v>
                </c:pt>
              </c:strCache>
            </c:strRef>
          </c:cat>
          <c:val>
            <c:numRef>
              <c:f>'LG D SubG Bars'!$B$19</c:f>
              <c:numCache>
                <c:formatCode>0.00</c:formatCode>
                <c:ptCount val="1"/>
              </c:numCache>
            </c:numRef>
          </c:val>
        </c:ser>
        <c:ser>
          <c:idx val="1"/>
          <c:order val="1"/>
          <c:tx>
            <c:strRef>
              <c:f>'LG D SubG Bars'!$C$17:$C$18</c:f>
              <c:strCache>
                <c:ptCount val="1"/>
                <c:pt idx="0">
                  <c:v>PostD Mean</c:v>
                </c:pt>
              </c:strCache>
            </c:strRef>
          </c:tx>
          <c:cat>
            <c:strRef>
              <c:f>'LG D SubG Bars'!$A$19</c:f>
              <c:strCache>
                <c:ptCount val="1"/>
                <c:pt idx="0">
                  <c:v>Grand Total</c:v>
                </c:pt>
              </c:strCache>
            </c:strRef>
          </c:cat>
          <c:val>
            <c:numRef>
              <c:f>'LG D SubG Bars'!$C$19</c:f>
              <c:numCache>
                <c:formatCode>0.00</c:formatCode>
                <c:ptCount val="1"/>
              </c:numCache>
            </c:numRef>
          </c:val>
        </c:ser>
        <c:axId val="91099904"/>
        <c:axId val="91101440"/>
      </c:barChart>
      <c:catAx>
        <c:axId val="91099904"/>
        <c:scaling>
          <c:orientation val="minMax"/>
        </c:scaling>
        <c:axPos val="b"/>
        <c:tickLblPos val="nextTo"/>
        <c:crossAx val="91101440"/>
        <c:crosses val="autoZero"/>
        <c:auto val="1"/>
        <c:lblAlgn val="ctr"/>
        <c:lblOffset val="100"/>
      </c:catAx>
      <c:valAx>
        <c:axId val="91101440"/>
        <c:scaling>
          <c:orientation val="minMax"/>
        </c:scaling>
        <c:axPos val="l"/>
        <c:majorGridlines/>
        <c:numFmt formatCode="0.00" sourceLinked="1"/>
        <c:tickLblPos val="nextTo"/>
        <c:crossAx val="91099904"/>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pivotSource>
    <c:name>[TWS-Data-Collection.xlsx]LG D SubG Bars!PivotTable10</c:name>
    <c:fmtId val="9"/>
  </c:pivotSource>
  <c:chart>
    <c:pivotFmts>
      <c:pivotFmt>
        <c:idx val="0"/>
        <c:marker>
          <c:symbol val="none"/>
        </c:marker>
      </c:pivotFmt>
      <c:pivotFmt>
        <c:idx val="1"/>
        <c:marker>
          <c:symbol val="none"/>
        </c:marker>
      </c:pivotFmt>
    </c:pivotFmts>
    <c:plotArea>
      <c:layout/>
      <c:barChart>
        <c:barDir val="col"/>
        <c:grouping val="clustered"/>
        <c:ser>
          <c:idx val="0"/>
          <c:order val="0"/>
          <c:tx>
            <c:strRef>
              <c:f>'LG D SubG Bars'!$B$27:$B$28</c:f>
              <c:strCache>
                <c:ptCount val="1"/>
                <c:pt idx="0">
                  <c:v>PreD Mean</c:v>
                </c:pt>
              </c:strCache>
            </c:strRef>
          </c:tx>
          <c:cat>
            <c:strRef>
              <c:f>'LG D SubG Bars'!$A$29</c:f>
              <c:strCache>
                <c:ptCount val="1"/>
                <c:pt idx="0">
                  <c:v>Grand Total</c:v>
                </c:pt>
              </c:strCache>
            </c:strRef>
          </c:cat>
          <c:val>
            <c:numRef>
              <c:f>'LG D SubG Bars'!$B$29</c:f>
              <c:numCache>
                <c:formatCode>0.00</c:formatCode>
                <c:ptCount val="1"/>
              </c:numCache>
            </c:numRef>
          </c:val>
        </c:ser>
        <c:ser>
          <c:idx val="1"/>
          <c:order val="1"/>
          <c:tx>
            <c:strRef>
              <c:f>'LG D SubG Bars'!$C$27:$C$28</c:f>
              <c:strCache>
                <c:ptCount val="1"/>
                <c:pt idx="0">
                  <c:v>PostD Mean</c:v>
                </c:pt>
              </c:strCache>
            </c:strRef>
          </c:tx>
          <c:cat>
            <c:strRef>
              <c:f>'LG D SubG Bars'!$A$29</c:f>
              <c:strCache>
                <c:ptCount val="1"/>
                <c:pt idx="0">
                  <c:v>Grand Total</c:v>
                </c:pt>
              </c:strCache>
            </c:strRef>
          </c:cat>
          <c:val>
            <c:numRef>
              <c:f>'LG D SubG Bars'!$C$29</c:f>
              <c:numCache>
                <c:formatCode>0.00</c:formatCode>
                <c:ptCount val="1"/>
              </c:numCache>
            </c:numRef>
          </c:val>
        </c:ser>
        <c:axId val="91117824"/>
        <c:axId val="91136000"/>
      </c:barChart>
      <c:catAx>
        <c:axId val="91117824"/>
        <c:scaling>
          <c:orientation val="minMax"/>
        </c:scaling>
        <c:axPos val="b"/>
        <c:tickLblPos val="nextTo"/>
        <c:crossAx val="91136000"/>
        <c:crosses val="autoZero"/>
        <c:auto val="1"/>
        <c:lblAlgn val="ctr"/>
        <c:lblOffset val="100"/>
      </c:catAx>
      <c:valAx>
        <c:axId val="91136000"/>
        <c:scaling>
          <c:orientation val="minMax"/>
        </c:scaling>
        <c:axPos val="l"/>
        <c:majorGridlines/>
        <c:numFmt formatCode="0.00" sourceLinked="1"/>
        <c:tickLblPos val="nextTo"/>
        <c:crossAx val="91117824"/>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pivotSource>
    <c:name>[TWS-Data-Collection.xlsx]LG D SubG Bars!PivotTable8</c:name>
    <c:fmtId val="10"/>
  </c:pivotSource>
  <c:chart>
    <c:pivotFmts>
      <c:pivotFmt>
        <c:idx val="0"/>
        <c:marker>
          <c:symbol val="none"/>
        </c:marker>
      </c:pivotFmt>
      <c:pivotFmt>
        <c:idx val="1"/>
        <c:marker>
          <c:symbol val="none"/>
        </c:marker>
      </c:pivotFmt>
    </c:pivotFmts>
    <c:plotArea>
      <c:layout/>
      <c:barChart>
        <c:barDir val="col"/>
        <c:grouping val="clustered"/>
        <c:ser>
          <c:idx val="0"/>
          <c:order val="0"/>
          <c:tx>
            <c:strRef>
              <c:f>'LG D SubG Bars'!$B$37:$B$38</c:f>
              <c:strCache>
                <c:ptCount val="1"/>
                <c:pt idx="0">
                  <c:v>PreD Mean</c:v>
                </c:pt>
              </c:strCache>
            </c:strRef>
          </c:tx>
          <c:cat>
            <c:strRef>
              <c:f>'LG D SubG Bars'!$A$39</c:f>
              <c:strCache>
                <c:ptCount val="1"/>
                <c:pt idx="0">
                  <c:v>Grand Total</c:v>
                </c:pt>
              </c:strCache>
            </c:strRef>
          </c:cat>
          <c:val>
            <c:numRef>
              <c:f>'LG D SubG Bars'!$B$39</c:f>
              <c:numCache>
                <c:formatCode>0.00</c:formatCode>
                <c:ptCount val="1"/>
              </c:numCache>
            </c:numRef>
          </c:val>
        </c:ser>
        <c:ser>
          <c:idx val="1"/>
          <c:order val="1"/>
          <c:tx>
            <c:strRef>
              <c:f>'LG D SubG Bars'!$C$37:$C$38</c:f>
              <c:strCache>
                <c:ptCount val="1"/>
                <c:pt idx="0">
                  <c:v>PostD Mean</c:v>
                </c:pt>
              </c:strCache>
            </c:strRef>
          </c:tx>
          <c:cat>
            <c:strRef>
              <c:f>'LG D SubG Bars'!$A$39</c:f>
              <c:strCache>
                <c:ptCount val="1"/>
                <c:pt idx="0">
                  <c:v>Grand Total</c:v>
                </c:pt>
              </c:strCache>
            </c:strRef>
          </c:cat>
          <c:val>
            <c:numRef>
              <c:f>'LG D SubG Bars'!$C$39</c:f>
              <c:numCache>
                <c:formatCode>0.00</c:formatCode>
                <c:ptCount val="1"/>
              </c:numCache>
            </c:numRef>
          </c:val>
        </c:ser>
        <c:axId val="91156480"/>
        <c:axId val="91158016"/>
      </c:barChart>
      <c:catAx>
        <c:axId val="91156480"/>
        <c:scaling>
          <c:orientation val="minMax"/>
        </c:scaling>
        <c:axPos val="b"/>
        <c:tickLblPos val="nextTo"/>
        <c:crossAx val="91158016"/>
        <c:crosses val="autoZero"/>
        <c:auto val="1"/>
        <c:lblAlgn val="ctr"/>
        <c:lblOffset val="100"/>
      </c:catAx>
      <c:valAx>
        <c:axId val="91158016"/>
        <c:scaling>
          <c:orientation val="minMax"/>
        </c:scaling>
        <c:axPos val="l"/>
        <c:majorGridlines/>
        <c:numFmt formatCode="0.00" sourceLinked="1"/>
        <c:tickLblPos val="nextTo"/>
        <c:crossAx val="91156480"/>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pivotSource>
    <c:name>[TWS-Data-Collection.xlsx]LG D SubG Bars!PivotTable9</c:name>
    <c:fmtId val="9"/>
  </c:pivotSource>
  <c:chart>
    <c:pivotFmts>
      <c:pivotFmt>
        <c:idx val="0"/>
        <c:marker>
          <c:symbol val="none"/>
        </c:marker>
      </c:pivotFmt>
      <c:pivotFmt>
        <c:idx val="1"/>
        <c:marker>
          <c:symbol val="none"/>
        </c:marker>
      </c:pivotFmt>
    </c:pivotFmts>
    <c:plotArea>
      <c:layout/>
      <c:barChart>
        <c:barDir val="col"/>
        <c:grouping val="clustered"/>
        <c:ser>
          <c:idx val="0"/>
          <c:order val="0"/>
          <c:tx>
            <c:strRef>
              <c:f>'LG D SubG Bars'!$B$47:$B$48</c:f>
              <c:strCache>
                <c:ptCount val="1"/>
                <c:pt idx="0">
                  <c:v>PreD Mean</c:v>
                </c:pt>
              </c:strCache>
            </c:strRef>
          </c:tx>
          <c:cat>
            <c:strRef>
              <c:f>'LG D SubG Bars'!$A$49</c:f>
              <c:strCache>
                <c:ptCount val="1"/>
                <c:pt idx="0">
                  <c:v>Grand Total</c:v>
                </c:pt>
              </c:strCache>
            </c:strRef>
          </c:cat>
          <c:val>
            <c:numRef>
              <c:f>'LG D SubG Bars'!$B$49</c:f>
              <c:numCache>
                <c:formatCode>0.00</c:formatCode>
                <c:ptCount val="1"/>
              </c:numCache>
            </c:numRef>
          </c:val>
        </c:ser>
        <c:ser>
          <c:idx val="1"/>
          <c:order val="1"/>
          <c:tx>
            <c:strRef>
              <c:f>'LG D SubG Bars'!$C$47:$C$48</c:f>
              <c:strCache>
                <c:ptCount val="1"/>
                <c:pt idx="0">
                  <c:v>PostD Mean</c:v>
                </c:pt>
              </c:strCache>
            </c:strRef>
          </c:tx>
          <c:cat>
            <c:strRef>
              <c:f>'LG D SubG Bars'!$A$49</c:f>
              <c:strCache>
                <c:ptCount val="1"/>
                <c:pt idx="0">
                  <c:v>Grand Total</c:v>
                </c:pt>
              </c:strCache>
            </c:strRef>
          </c:cat>
          <c:val>
            <c:numRef>
              <c:f>'LG D SubG Bars'!$C$49</c:f>
              <c:numCache>
                <c:formatCode>0.00</c:formatCode>
                <c:ptCount val="1"/>
              </c:numCache>
            </c:numRef>
          </c:val>
        </c:ser>
        <c:axId val="91178496"/>
        <c:axId val="91180032"/>
      </c:barChart>
      <c:catAx>
        <c:axId val="91178496"/>
        <c:scaling>
          <c:orientation val="minMax"/>
        </c:scaling>
        <c:axPos val="b"/>
        <c:tickLblPos val="nextTo"/>
        <c:crossAx val="91180032"/>
        <c:crosses val="autoZero"/>
        <c:auto val="1"/>
        <c:lblAlgn val="ctr"/>
        <c:lblOffset val="100"/>
      </c:catAx>
      <c:valAx>
        <c:axId val="91180032"/>
        <c:scaling>
          <c:orientation val="minMax"/>
        </c:scaling>
        <c:axPos val="l"/>
        <c:majorGridlines/>
        <c:numFmt formatCode="0.00" sourceLinked="1"/>
        <c:tickLblPos val="nextTo"/>
        <c:crossAx val="91178496"/>
        <c:crosses val="autoZero"/>
        <c:crossBetween val="between"/>
      </c:valAx>
    </c:plotArea>
    <c:legend>
      <c:legendPos val="r"/>
    </c:legend>
    <c:plotVisOnly val="1"/>
  </c:chart>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Learning Goal C Pre Post Gain</a:t>
            </a:r>
          </a:p>
        </c:rich>
      </c:tx>
      <c:layout>
        <c:manualLayout>
          <c:xMode val="edge"/>
          <c:yMode val="edge"/>
          <c:x val="0.25505443234836706"/>
          <c:y val="1.7921146953405017E-2"/>
        </c:manualLayout>
      </c:layout>
      <c:spPr>
        <a:noFill/>
        <a:ln w="25400">
          <a:noFill/>
        </a:ln>
      </c:spPr>
    </c:title>
    <c:plotArea>
      <c:layout>
        <c:manualLayout>
          <c:layoutTarget val="inner"/>
          <c:xMode val="edge"/>
          <c:yMode val="edge"/>
          <c:x val="8.2043405666032007E-2"/>
          <c:y val="0.16397892509588452"/>
          <c:w val="0.79607629917177924"/>
          <c:h val="0.66666841678330691"/>
        </c:manualLayout>
      </c:layout>
      <c:barChart>
        <c:barDir val="col"/>
        <c:grouping val="clustered"/>
        <c:ser>
          <c:idx val="0"/>
          <c:order val="0"/>
          <c:tx>
            <c:strRef>
              <c:f>Calculations!$J$5</c:f>
              <c:strCache>
                <c:ptCount val="1"/>
                <c:pt idx="0">
                  <c:v>PreC</c:v>
                </c:pt>
              </c:strCache>
            </c:strRef>
          </c:tx>
          <c:spPr>
            <a:solidFill>
              <a:srgbClr val="F79646">
                <a:lumMod val="40000"/>
                <a:lumOff val="60000"/>
              </a:srgbClr>
            </a:solidFill>
          </c:spPr>
          <c:val>
            <c:numRef>
              <c:f>[0]!ChartValuesPreC</c:f>
              <c:numCache>
                <c:formatCode>General</c:formatCode>
                <c:ptCount val="1"/>
                <c:pt idx="0">
                  <c:v>1</c:v>
                </c:pt>
              </c:numCache>
            </c:numRef>
          </c:val>
        </c:ser>
        <c:ser>
          <c:idx val="1"/>
          <c:order val="1"/>
          <c:tx>
            <c:strRef>
              <c:f>Calculations!$T$5</c:f>
              <c:strCache>
                <c:ptCount val="1"/>
                <c:pt idx="0">
                  <c:v>PostC</c:v>
                </c:pt>
              </c:strCache>
            </c:strRef>
          </c:tx>
          <c:val>
            <c:numRef>
              <c:f>[0]!ChartValuesPostC</c:f>
              <c:numCache>
                <c:formatCode>General</c:formatCode>
                <c:ptCount val="1"/>
                <c:pt idx="0">
                  <c:v>1</c:v>
                </c:pt>
              </c:numCache>
            </c:numRef>
          </c:val>
        </c:ser>
        <c:axId val="74799360"/>
        <c:axId val="74801536"/>
      </c:barChart>
      <c:catAx>
        <c:axId val="74799360"/>
        <c:scaling>
          <c:orientation val="minMax"/>
        </c:scaling>
        <c:axPos val="b"/>
        <c:title>
          <c:tx>
            <c:rich>
              <a:bodyPr/>
              <a:lstStyle/>
              <a:p>
                <a:pPr>
                  <a:defRPr/>
                </a:pPr>
                <a:r>
                  <a:rPr lang="en-US"/>
                  <a:t>Student</a:t>
                </a:r>
              </a:p>
            </c:rich>
          </c:tx>
          <c:layout>
            <c:manualLayout>
              <c:xMode val="edge"/>
              <c:yMode val="edge"/>
              <c:x val="0.45718225346248531"/>
              <c:y val="0.92712292683844633"/>
            </c:manualLayout>
          </c:layout>
          <c:spPr>
            <a:noFill/>
            <a:ln w="25400">
              <a:noFill/>
            </a:ln>
          </c:spPr>
        </c:title>
        <c:numFmt formatCode="General" sourceLinked="1"/>
        <c:tickLblPos val="nextTo"/>
        <c:txPr>
          <a:bodyPr rot="0" vert="horz"/>
          <a:lstStyle/>
          <a:p>
            <a:pPr>
              <a:defRPr/>
            </a:pPr>
            <a:endParaRPr lang="en-US"/>
          </a:p>
        </c:txPr>
        <c:crossAx val="74801536"/>
        <c:crosses val="autoZero"/>
        <c:auto val="1"/>
        <c:lblAlgn val="ctr"/>
        <c:lblOffset val="100"/>
        <c:tickLblSkip val="1"/>
        <c:tickMarkSkip val="1"/>
      </c:catAx>
      <c:valAx>
        <c:axId val="74801536"/>
        <c:scaling>
          <c:orientation val="minMax"/>
        </c:scaling>
        <c:axPos val="l"/>
        <c:majorGridlines/>
        <c:numFmt formatCode="General" sourceLinked="1"/>
        <c:tickLblPos val="nextTo"/>
        <c:txPr>
          <a:bodyPr rot="0" vert="horz"/>
          <a:lstStyle/>
          <a:p>
            <a:pPr>
              <a:defRPr/>
            </a:pPr>
            <a:endParaRPr lang="en-US"/>
          </a:p>
        </c:txPr>
        <c:crossAx val="74799360"/>
        <c:crosses val="autoZero"/>
        <c:crossBetween val="between"/>
      </c:valAx>
    </c:plotArea>
    <c:legend>
      <c:legendPos val="r"/>
      <c:layout>
        <c:manualLayout>
          <c:xMode val="edge"/>
          <c:yMode val="edge"/>
          <c:x val="0.88177400064494271"/>
          <c:y val="0.41113312448847023"/>
          <c:w val="0.10371070645718594"/>
          <c:h val="0.21106727250491641"/>
        </c:manualLayout>
      </c:layout>
    </c:legend>
    <c:dispBlanksAs val="zero"/>
  </c:chart>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Learning Goal D Pre Post Gain</a:t>
            </a:r>
          </a:p>
        </c:rich>
      </c:tx>
      <c:layout>
        <c:manualLayout>
          <c:xMode val="edge"/>
          <c:yMode val="edge"/>
          <c:x val="0.25505443234836706"/>
          <c:y val="1.7921146953405017E-2"/>
        </c:manualLayout>
      </c:layout>
      <c:spPr>
        <a:noFill/>
        <a:ln w="25400">
          <a:noFill/>
        </a:ln>
      </c:spPr>
    </c:title>
    <c:plotArea>
      <c:layout>
        <c:manualLayout>
          <c:layoutTarget val="inner"/>
          <c:xMode val="edge"/>
          <c:yMode val="edge"/>
          <c:x val="8.2043405666032007E-2"/>
          <c:y val="0.16397892509588452"/>
          <c:w val="0.79607629917177924"/>
          <c:h val="0.66666841678330735"/>
        </c:manualLayout>
      </c:layout>
      <c:barChart>
        <c:barDir val="col"/>
        <c:grouping val="clustered"/>
        <c:ser>
          <c:idx val="0"/>
          <c:order val="0"/>
          <c:tx>
            <c:strRef>
              <c:f>Calculations!$K$5</c:f>
              <c:strCache>
                <c:ptCount val="1"/>
                <c:pt idx="0">
                  <c:v>PreD</c:v>
                </c:pt>
              </c:strCache>
            </c:strRef>
          </c:tx>
          <c:spPr>
            <a:solidFill>
              <a:srgbClr val="F79646">
                <a:lumMod val="40000"/>
                <a:lumOff val="60000"/>
              </a:srgbClr>
            </a:solidFill>
          </c:spPr>
          <c:val>
            <c:numRef>
              <c:f>[0]!ChartValuesPreD</c:f>
              <c:numCache>
                <c:formatCode>General</c:formatCode>
                <c:ptCount val="1"/>
                <c:pt idx="0">
                  <c:v>1</c:v>
                </c:pt>
              </c:numCache>
            </c:numRef>
          </c:val>
        </c:ser>
        <c:ser>
          <c:idx val="1"/>
          <c:order val="1"/>
          <c:tx>
            <c:strRef>
              <c:f>Calculations!$U$5</c:f>
              <c:strCache>
                <c:ptCount val="1"/>
                <c:pt idx="0">
                  <c:v>PostD</c:v>
                </c:pt>
              </c:strCache>
            </c:strRef>
          </c:tx>
          <c:val>
            <c:numRef>
              <c:f>[0]!ChartValuesPostD</c:f>
              <c:numCache>
                <c:formatCode>General</c:formatCode>
                <c:ptCount val="1"/>
                <c:pt idx="0">
                  <c:v>1</c:v>
                </c:pt>
              </c:numCache>
            </c:numRef>
          </c:val>
        </c:ser>
        <c:axId val="81990400"/>
        <c:axId val="81992320"/>
      </c:barChart>
      <c:catAx>
        <c:axId val="81990400"/>
        <c:scaling>
          <c:orientation val="minMax"/>
        </c:scaling>
        <c:axPos val="b"/>
        <c:title>
          <c:tx>
            <c:rich>
              <a:bodyPr/>
              <a:lstStyle/>
              <a:p>
                <a:pPr>
                  <a:defRPr/>
                </a:pPr>
                <a:r>
                  <a:rPr lang="en-US"/>
                  <a:t>Student</a:t>
                </a:r>
              </a:p>
            </c:rich>
          </c:tx>
          <c:layout>
            <c:manualLayout>
              <c:xMode val="edge"/>
              <c:yMode val="edge"/>
              <c:x val="0.45718225346248531"/>
              <c:y val="0.92707400822209063"/>
            </c:manualLayout>
          </c:layout>
          <c:spPr>
            <a:noFill/>
            <a:ln w="25400">
              <a:noFill/>
            </a:ln>
          </c:spPr>
        </c:title>
        <c:numFmt formatCode="General" sourceLinked="1"/>
        <c:tickLblPos val="nextTo"/>
        <c:txPr>
          <a:bodyPr rot="0" vert="horz"/>
          <a:lstStyle/>
          <a:p>
            <a:pPr>
              <a:defRPr/>
            </a:pPr>
            <a:endParaRPr lang="en-US"/>
          </a:p>
        </c:txPr>
        <c:crossAx val="81992320"/>
        <c:crosses val="autoZero"/>
        <c:auto val="1"/>
        <c:lblAlgn val="ctr"/>
        <c:lblOffset val="100"/>
        <c:tickLblSkip val="1"/>
        <c:tickMarkSkip val="1"/>
      </c:catAx>
      <c:valAx>
        <c:axId val="81992320"/>
        <c:scaling>
          <c:orientation val="minMax"/>
        </c:scaling>
        <c:axPos val="l"/>
        <c:majorGridlines/>
        <c:numFmt formatCode="General" sourceLinked="1"/>
        <c:tickLblPos val="nextTo"/>
        <c:txPr>
          <a:bodyPr rot="0" vert="horz"/>
          <a:lstStyle/>
          <a:p>
            <a:pPr>
              <a:defRPr/>
            </a:pPr>
            <a:endParaRPr lang="en-US"/>
          </a:p>
        </c:txPr>
        <c:crossAx val="81990400"/>
        <c:crosses val="autoZero"/>
        <c:crossBetween val="between"/>
      </c:valAx>
    </c:plotArea>
    <c:legend>
      <c:legendPos val="r"/>
      <c:layout>
        <c:manualLayout>
          <c:xMode val="edge"/>
          <c:yMode val="edge"/>
          <c:x val="0.88177400064494271"/>
          <c:y val="0.41113312448847023"/>
          <c:w val="0.10371070645718594"/>
          <c:h val="0.21106727250491641"/>
        </c:manualLayout>
      </c:layout>
    </c:legend>
    <c:dispBlanksAs val="zero"/>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pivotSource>
    <c:name>[TWS-Data-Collection.xlsx]LG A SubG Bars!PivotTable1</c:name>
    <c:fmtId val="0"/>
  </c:pivotSource>
  <c:chart>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s>
    <c:plotArea>
      <c:layout/>
      <c:barChart>
        <c:barDir val="col"/>
        <c:grouping val="clustered"/>
        <c:ser>
          <c:idx val="0"/>
          <c:order val="0"/>
          <c:tx>
            <c:strRef>
              <c:f>'LG A SubG Bars'!$B$7:$B$8</c:f>
              <c:strCache>
                <c:ptCount val="1"/>
                <c:pt idx="0">
                  <c:v>PreA Mean</c:v>
                </c:pt>
              </c:strCache>
            </c:strRef>
          </c:tx>
          <c:cat>
            <c:strRef>
              <c:f>'LG A SubG Bars'!$A$9</c:f>
              <c:strCache>
                <c:ptCount val="1"/>
                <c:pt idx="0">
                  <c:v>Grand Total</c:v>
                </c:pt>
              </c:strCache>
            </c:strRef>
          </c:cat>
          <c:val>
            <c:numRef>
              <c:f>'LG A SubG Bars'!$B$9</c:f>
              <c:numCache>
                <c:formatCode>0.00</c:formatCode>
                <c:ptCount val="1"/>
              </c:numCache>
            </c:numRef>
          </c:val>
        </c:ser>
        <c:ser>
          <c:idx val="1"/>
          <c:order val="1"/>
          <c:tx>
            <c:strRef>
              <c:f>'LG A SubG Bars'!$C$7:$C$8</c:f>
              <c:strCache>
                <c:ptCount val="1"/>
                <c:pt idx="0">
                  <c:v>PostA Mean</c:v>
                </c:pt>
              </c:strCache>
            </c:strRef>
          </c:tx>
          <c:cat>
            <c:strRef>
              <c:f>'LG A SubG Bars'!$A$9</c:f>
              <c:strCache>
                <c:ptCount val="1"/>
                <c:pt idx="0">
                  <c:v>Grand Total</c:v>
                </c:pt>
              </c:strCache>
            </c:strRef>
          </c:cat>
          <c:val>
            <c:numRef>
              <c:f>'LG A SubG Bars'!$C$9</c:f>
              <c:numCache>
                <c:formatCode>0.00</c:formatCode>
                <c:ptCount val="1"/>
              </c:numCache>
            </c:numRef>
          </c:val>
        </c:ser>
        <c:axId val="90077440"/>
        <c:axId val="90103808"/>
      </c:barChart>
      <c:catAx>
        <c:axId val="90077440"/>
        <c:scaling>
          <c:orientation val="minMax"/>
        </c:scaling>
        <c:axPos val="b"/>
        <c:tickLblPos val="nextTo"/>
        <c:crossAx val="90103808"/>
        <c:crosses val="autoZero"/>
        <c:auto val="1"/>
        <c:lblAlgn val="ctr"/>
        <c:lblOffset val="100"/>
      </c:catAx>
      <c:valAx>
        <c:axId val="90103808"/>
        <c:scaling>
          <c:orientation val="minMax"/>
        </c:scaling>
        <c:axPos val="l"/>
        <c:majorGridlines/>
        <c:numFmt formatCode="0.00" sourceLinked="1"/>
        <c:tickLblPos val="nextTo"/>
        <c:crossAx val="90077440"/>
        <c:crosses val="autoZero"/>
        <c:crossBetween val="between"/>
      </c:valAx>
    </c:plotArea>
    <c:legend>
      <c:legendPos val="r"/>
    </c:legend>
    <c:plotVisOnly val="1"/>
  </c:chart>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pivotSource>
    <c:name>[TWS-Data-Collection.xlsx]LG A SubG Bars!PivotTable2</c:name>
    <c:fmtId val="3"/>
  </c:pivotSource>
  <c:chart>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ser>
          <c:idx val="0"/>
          <c:order val="0"/>
          <c:tx>
            <c:strRef>
              <c:f>'LG A SubG Bars'!$B$17:$B$18</c:f>
              <c:strCache>
                <c:ptCount val="1"/>
                <c:pt idx="0">
                  <c:v>PreA Mean</c:v>
                </c:pt>
              </c:strCache>
            </c:strRef>
          </c:tx>
          <c:cat>
            <c:strRef>
              <c:f>'LG A SubG Bars'!$A$19</c:f>
              <c:strCache>
                <c:ptCount val="1"/>
                <c:pt idx="0">
                  <c:v>Grand Total</c:v>
                </c:pt>
              </c:strCache>
            </c:strRef>
          </c:cat>
          <c:val>
            <c:numRef>
              <c:f>'LG A SubG Bars'!$B$19</c:f>
              <c:numCache>
                <c:formatCode>0.00</c:formatCode>
                <c:ptCount val="1"/>
              </c:numCache>
            </c:numRef>
          </c:val>
        </c:ser>
        <c:ser>
          <c:idx val="1"/>
          <c:order val="1"/>
          <c:tx>
            <c:strRef>
              <c:f>'LG A SubG Bars'!$C$17:$C$18</c:f>
              <c:strCache>
                <c:ptCount val="1"/>
                <c:pt idx="0">
                  <c:v>PostA Mean</c:v>
                </c:pt>
              </c:strCache>
            </c:strRef>
          </c:tx>
          <c:cat>
            <c:strRef>
              <c:f>'LG A SubG Bars'!$A$19</c:f>
              <c:strCache>
                <c:ptCount val="1"/>
                <c:pt idx="0">
                  <c:v>Grand Total</c:v>
                </c:pt>
              </c:strCache>
            </c:strRef>
          </c:cat>
          <c:val>
            <c:numRef>
              <c:f>'LG A SubG Bars'!$C$19</c:f>
              <c:numCache>
                <c:formatCode>0.00</c:formatCode>
                <c:ptCount val="1"/>
              </c:numCache>
            </c:numRef>
          </c:val>
        </c:ser>
        <c:axId val="90132480"/>
        <c:axId val="90134016"/>
      </c:barChart>
      <c:catAx>
        <c:axId val="90132480"/>
        <c:scaling>
          <c:orientation val="minMax"/>
        </c:scaling>
        <c:axPos val="b"/>
        <c:tickLblPos val="nextTo"/>
        <c:crossAx val="90134016"/>
        <c:crosses val="autoZero"/>
        <c:auto val="1"/>
        <c:lblAlgn val="ctr"/>
        <c:lblOffset val="100"/>
      </c:catAx>
      <c:valAx>
        <c:axId val="90134016"/>
        <c:scaling>
          <c:orientation val="minMax"/>
        </c:scaling>
        <c:axPos val="l"/>
        <c:majorGridlines/>
        <c:numFmt formatCode="0.00" sourceLinked="1"/>
        <c:tickLblPos val="nextTo"/>
        <c:crossAx val="90132480"/>
        <c:crosses val="autoZero"/>
        <c:crossBetween val="between"/>
      </c:valAx>
    </c:plotArea>
    <c:legend>
      <c:legendPos val="r"/>
    </c:legend>
    <c:plotVisOnly val="1"/>
  </c:chart>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pivotSource>
    <c:name>[TWS-Data-Collection.xlsx]LG A SubG Bars!PivotTable3</c:name>
    <c:fmtId val="5"/>
  </c:pivotSource>
  <c:chart>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ser>
          <c:idx val="0"/>
          <c:order val="0"/>
          <c:tx>
            <c:strRef>
              <c:f>'LG A SubG Bars'!$B$27:$B$28</c:f>
              <c:strCache>
                <c:ptCount val="1"/>
                <c:pt idx="0">
                  <c:v>PreA Mean</c:v>
                </c:pt>
              </c:strCache>
            </c:strRef>
          </c:tx>
          <c:cat>
            <c:strRef>
              <c:f>'LG A SubG Bars'!$A$29</c:f>
              <c:strCache>
                <c:ptCount val="1"/>
                <c:pt idx="0">
                  <c:v>Grand Total</c:v>
                </c:pt>
              </c:strCache>
            </c:strRef>
          </c:cat>
          <c:val>
            <c:numRef>
              <c:f>'LG A SubG Bars'!$B$29</c:f>
              <c:numCache>
                <c:formatCode>0.00</c:formatCode>
                <c:ptCount val="1"/>
              </c:numCache>
            </c:numRef>
          </c:val>
        </c:ser>
        <c:ser>
          <c:idx val="1"/>
          <c:order val="1"/>
          <c:tx>
            <c:strRef>
              <c:f>'LG A SubG Bars'!$C$27:$C$28</c:f>
              <c:strCache>
                <c:ptCount val="1"/>
                <c:pt idx="0">
                  <c:v>PostA Mean</c:v>
                </c:pt>
              </c:strCache>
            </c:strRef>
          </c:tx>
          <c:cat>
            <c:strRef>
              <c:f>'LG A SubG Bars'!$A$29</c:f>
              <c:strCache>
                <c:ptCount val="1"/>
                <c:pt idx="0">
                  <c:v>Grand Total</c:v>
                </c:pt>
              </c:strCache>
            </c:strRef>
          </c:cat>
          <c:val>
            <c:numRef>
              <c:f>'LG A SubG Bars'!$C$29</c:f>
              <c:numCache>
                <c:formatCode>0.00</c:formatCode>
                <c:ptCount val="1"/>
              </c:numCache>
            </c:numRef>
          </c:val>
        </c:ser>
        <c:axId val="90162688"/>
        <c:axId val="90164224"/>
      </c:barChart>
      <c:catAx>
        <c:axId val="90162688"/>
        <c:scaling>
          <c:orientation val="minMax"/>
        </c:scaling>
        <c:axPos val="b"/>
        <c:tickLblPos val="nextTo"/>
        <c:crossAx val="90164224"/>
        <c:crosses val="autoZero"/>
        <c:auto val="1"/>
        <c:lblAlgn val="ctr"/>
        <c:lblOffset val="100"/>
      </c:catAx>
      <c:valAx>
        <c:axId val="90164224"/>
        <c:scaling>
          <c:orientation val="minMax"/>
        </c:scaling>
        <c:axPos val="l"/>
        <c:majorGridlines/>
        <c:numFmt formatCode="0.00" sourceLinked="1"/>
        <c:tickLblPos val="nextTo"/>
        <c:crossAx val="90162688"/>
        <c:crosses val="autoZero"/>
        <c:crossBetween val="between"/>
      </c:valAx>
    </c:plotArea>
    <c:legend>
      <c:legendPos val="r"/>
    </c:legend>
    <c:plotVisOnly val="1"/>
  </c:chart>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pivotSource>
    <c:name>[TWS-Data-Collection.xlsx]LG A SubG Bars!PivotTable5</c:name>
    <c:fmtId val="7"/>
  </c:pivotSource>
  <c:chart>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ser>
          <c:idx val="0"/>
          <c:order val="0"/>
          <c:tx>
            <c:strRef>
              <c:f>'LG A SubG Bars'!$B$47:$B$48</c:f>
              <c:strCache>
                <c:ptCount val="1"/>
                <c:pt idx="0">
                  <c:v>PreA Mean</c:v>
                </c:pt>
              </c:strCache>
            </c:strRef>
          </c:tx>
          <c:cat>
            <c:strRef>
              <c:f>'LG A SubG Bars'!$A$49</c:f>
              <c:strCache>
                <c:ptCount val="1"/>
                <c:pt idx="0">
                  <c:v>Grand Total</c:v>
                </c:pt>
              </c:strCache>
            </c:strRef>
          </c:cat>
          <c:val>
            <c:numRef>
              <c:f>'LG A SubG Bars'!$B$49</c:f>
              <c:numCache>
                <c:formatCode>0.00</c:formatCode>
                <c:ptCount val="1"/>
              </c:numCache>
            </c:numRef>
          </c:val>
        </c:ser>
        <c:ser>
          <c:idx val="1"/>
          <c:order val="1"/>
          <c:tx>
            <c:strRef>
              <c:f>'LG A SubG Bars'!$C$47:$C$48</c:f>
              <c:strCache>
                <c:ptCount val="1"/>
                <c:pt idx="0">
                  <c:v>PostA Mean</c:v>
                </c:pt>
              </c:strCache>
            </c:strRef>
          </c:tx>
          <c:cat>
            <c:strRef>
              <c:f>'LG A SubG Bars'!$A$49</c:f>
              <c:strCache>
                <c:ptCount val="1"/>
                <c:pt idx="0">
                  <c:v>Grand Total</c:v>
                </c:pt>
              </c:strCache>
            </c:strRef>
          </c:cat>
          <c:val>
            <c:numRef>
              <c:f>'LG A SubG Bars'!$C$49</c:f>
              <c:numCache>
                <c:formatCode>0.00</c:formatCode>
                <c:ptCount val="1"/>
              </c:numCache>
            </c:numRef>
          </c:val>
        </c:ser>
        <c:axId val="90172032"/>
        <c:axId val="90182016"/>
      </c:barChart>
      <c:catAx>
        <c:axId val="90172032"/>
        <c:scaling>
          <c:orientation val="minMax"/>
        </c:scaling>
        <c:axPos val="b"/>
        <c:tickLblPos val="nextTo"/>
        <c:crossAx val="90182016"/>
        <c:crosses val="autoZero"/>
        <c:auto val="1"/>
        <c:lblAlgn val="ctr"/>
        <c:lblOffset val="100"/>
      </c:catAx>
      <c:valAx>
        <c:axId val="90182016"/>
        <c:scaling>
          <c:orientation val="minMax"/>
        </c:scaling>
        <c:axPos val="l"/>
        <c:majorGridlines/>
        <c:numFmt formatCode="0.00" sourceLinked="1"/>
        <c:tickLblPos val="nextTo"/>
        <c:crossAx val="90172032"/>
        <c:crosses val="autoZero"/>
        <c:crossBetween val="between"/>
      </c:valAx>
    </c:plotArea>
    <c:legend>
      <c:legendPos val="r"/>
    </c:legend>
    <c:plotVisOnly val="1"/>
  </c:chart>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pivotSource>
    <c:name>[TWS-Data-Collection.xlsx]LG A SubG Bars!PivotTable6</c:name>
    <c:fmtId val="8"/>
  </c:pivotSource>
  <c:chart>
    <c:pivotFmts>
      <c:pivotFmt>
        <c:idx val="0"/>
        <c:marker>
          <c:symbol val="none"/>
        </c:marker>
      </c:pivotFmt>
      <c:pivotFmt>
        <c:idx val="1"/>
        <c:marker>
          <c:symbol val="none"/>
        </c:marker>
      </c:pivotFmt>
    </c:pivotFmts>
    <c:plotArea>
      <c:layout/>
      <c:barChart>
        <c:barDir val="col"/>
        <c:grouping val="clustered"/>
        <c:ser>
          <c:idx val="0"/>
          <c:order val="0"/>
          <c:tx>
            <c:strRef>
              <c:f>'LG A SubG Bars'!$B$37:$B$38</c:f>
              <c:strCache>
                <c:ptCount val="1"/>
                <c:pt idx="0">
                  <c:v>PreA Mean</c:v>
                </c:pt>
              </c:strCache>
            </c:strRef>
          </c:tx>
          <c:cat>
            <c:strRef>
              <c:f>'LG A SubG Bars'!$A$39</c:f>
              <c:strCache>
                <c:ptCount val="1"/>
                <c:pt idx="0">
                  <c:v>Grand Total</c:v>
                </c:pt>
              </c:strCache>
            </c:strRef>
          </c:cat>
          <c:val>
            <c:numRef>
              <c:f>'LG A SubG Bars'!$B$39</c:f>
              <c:numCache>
                <c:formatCode>0.00</c:formatCode>
                <c:ptCount val="1"/>
              </c:numCache>
            </c:numRef>
          </c:val>
        </c:ser>
        <c:ser>
          <c:idx val="1"/>
          <c:order val="1"/>
          <c:tx>
            <c:strRef>
              <c:f>'LG A SubG Bars'!$C$37:$C$38</c:f>
              <c:strCache>
                <c:ptCount val="1"/>
                <c:pt idx="0">
                  <c:v>PostA Mean</c:v>
                </c:pt>
              </c:strCache>
            </c:strRef>
          </c:tx>
          <c:cat>
            <c:strRef>
              <c:f>'LG A SubG Bars'!$A$39</c:f>
              <c:strCache>
                <c:ptCount val="1"/>
                <c:pt idx="0">
                  <c:v>Grand Total</c:v>
                </c:pt>
              </c:strCache>
            </c:strRef>
          </c:cat>
          <c:val>
            <c:numRef>
              <c:f>'LG A SubG Bars'!$C$39</c:f>
              <c:numCache>
                <c:formatCode>0.00</c:formatCode>
                <c:ptCount val="1"/>
              </c:numCache>
            </c:numRef>
          </c:val>
        </c:ser>
        <c:axId val="90214784"/>
        <c:axId val="90216320"/>
      </c:barChart>
      <c:catAx>
        <c:axId val="90214784"/>
        <c:scaling>
          <c:orientation val="minMax"/>
        </c:scaling>
        <c:axPos val="b"/>
        <c:tickLblPos val="nextTo"/>
        <c:crossAx val="90216320"/>
        <c:crosses val="autoZero"/>
        <c:auto val="1"/>
        <c:lblAlgn val="ctr"/>
        <c:lblOffset val="100"/>
      </c:catAx>
      <c:valAx>
        <c:axId val="90216320"/>
        <c:scaling>
          <c:orientation val="minMax"/>
        </c:scaling>
        <c:axPos val="l"/>
        <c:majorGridlines/>
        <c:numFmt formatCode="0.00" sourceLinked="1"/>
        <c:tickLblPos val="nextTo"/>
        <c:crossAx val="90214784"/>
        <c:crosses val="autoZero"/>
        <c:crossBetween val="between"/>
      </c:valAx>
    </c:plotArea>
    <c:legend>
      <c:legendPos val="r"/>
    </c:legend>
    <c:plotVisOnly val="1"/>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5" Type="http://schemas.openxmlformats.org/officeDocument/2006/relationships/chart" Target="../charts/chart24.xml"/><Relationship Id="rId4"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0</xdr:col>
      <xdr:colOff>238125</xdr:colOff>
      <xdr:row>2</xdr:row>
      <xdr:rowOff>161924</xdr:rowOff>
    </xdr:from>
    <xdr:to>
      <xdr:col>10</xdr:col>
      <xdr:colOff>485775</xdr:colOff>
      <xdr:row>21</xdr:row>
      <xdr:rowOff>102869</xdr:rowOff>
    </xdr:to>
    <xdr:graphicFrame macro="">
      <xdr:nvGraphicFramePr>
        <xdr:cNvPr id="4960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247650</xdr:colOff>
      <xdr:row>24</xdr:row>
      <xdr:rowOff>161924</xdr:rowOff>
    </xdr:from>
    <xdr:to>
      <xdr:col>10</xdr:col>
      <xdr:colOff>495300</xdr:colOff>
      <xdr:row>43</xdr:row>
      <xdr:rowOff>102869</xdr:rowOff>
    </xdr:to>
    <xdr:graphicFrame macro="">
      <xdr:nvGraphicFramePr>
        <xdr:cNvPr id="4960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247649</xdr:colOff>
      <xdr:row>47</xdr:row>
      <xdr:rowOff>9524</xdr:rowOff>
    </xdr:from>
    <xdr:to>
      <xdr:col>10</xdr:col>
      <xdr:colOff>495299</xdr:colOff>
      <xdr:row>65</xdr:row>
      <xdr:rowOff>112394</xdr:rowOff>
    </xdr:to>
    <xdr:graphicFrame macro="">
      <xdr:nvGraphicFramePr>
        <xdr:cNvPr id="4960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238124</xdr:colOff>
      <xdr:row>68</xdr:row>
      <xdr:rowOff>161924</xdr:rowOff>
    </xdr:from>
    <xdr:to>
      <xdr:col>10</xdr:col>
      <xdr:colOff>485774</xdr:colOff>
      <xdr:row>87</xdr:row>
      <xdr:rowOff>102869</xdr:rowOff>
    </xdr:to>
    <xdr:graphicFrame macro="">
      <xdr:nvGraphicFramePr>
        <xdr:cNvPr id="4960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257176</xdr:colOff>
      <xdr:row>4</xdr:row>
      <xdr:rowOff>114300</xdr:rowOff>
    </xdr:from>
    <xdr:to>
      <xdr:col>5</xdr:col>
      <xdr:colOff>790576</xdr:colOff>
      <xdr:row>13</xdr:row>
      <xdr:rowOff>28575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257176</xdr:colOff>
      <xdr:row>14</xdr:row>
      <xdr:rowOff>66675</xdr:rowOff>
    </xdr:from>
    <xdr:to>
      <xdr:col>5</xdr:col>
      <xdr:colOff>790576</xdr:colOff>
      <xdr:row>22</xdr:row>
      <xdr:rowOff>142875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276225</xdr:colOff>
      <xdr:row>24</xdr:row>
      <xdr:rowOff>85725</xdr:rowOff>
    </xdr:from>
    <xdr:to>
      <xdr:col>5</xdr:col>
      <xdr:colOff>809625</xdr:colOff>
      <xdr:row>33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276225</xdr:colOff>
      <xdr:row>44</xdr:row>
      <xdr:rowOff>104775</xdr:rowOff>
    </xdr:from>
    <xdr:to>
      <xdr:col>5</xdr:col>
      <xdr:colOff>809625</xdr:colOff>
      <xdr:row>53</xdr:row>
      <xdr:rowOff>19050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276226</xdr:colOff>
      <xdr:row>34</xdr:row>
      <xdr:rowOff>66675</xdr:rowOff>
    </xdr:from>
    <xdr:to>
      <xdr:col>5</xdr:col>
      <xdr:colOff>809626</xdr:colOff>
      <xdr:row>42</xdr:row>
      <xdr:rowOff>142875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247650</xdr:colOff>
      <xdr:row>4</xdr:row>
      <xdr:rowOff>66675</xdr:rowOff>
    </xdr:from>
    <xdr:to>
      <xdr:col>7</xdr:col>
      <xdr:colOff>552450</xdr:colOff>
      <xdr:row>12</xdr:row>
      <xdr:rowOff>142875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257175</xdr:colOff>
      <xdr:row>14</xdr:row>
      <xdr:rowOff>57150</xdr:rowOff>
    </xdr:from>
    <xdr:to>
      <xdr:col>7</xdr:col>
      <xdr:colOff>561975</xdr:colOff>
      <xdr:row>22</xdr:row>
      <xdr:rowOff>133350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257174</xdr:colOff>
      <xdr:row>24</xdr:row>
      <xdr:rowOff>38100</xdr:rowOff>
    </xdr:from>
    <xdr:to>
      <xdr:col>7</xdr:col>
      <xdr:colOff>561974</xdr:colOff>
      <xdr:row>32</xdr:row>
      <xdr:rowOff>114300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257175</xdr:colOff>
      <xdr:row>34</xdr:row>
      <xdr:rowOff>104775</xdr:rowOff>
    </xdr:from>
    <xdr:to>
      <xdr:col>7</xdr:col>
      <xdr:colOff>561975</xdr:colOff>
      <xdr:row>43</xdr:row>
      <xdr:rowOff>19050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266700</xdr:colOff>
      <xdr:row>44</xdr:row>
      <xdr:rowOff>104774</xdr:rowOff>
    </xdr:from>
    <xdr:to>
      <xdr:col>7</xdr:col>
      <xdr:colOff>571500</xdr:colOff>
      <xdr:row>53</xdr:row>
      <xdr:rowOff>19049</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209549</xdr:colOff>
      <xdr:row>4</xdr:row>
      <xdr:rowOff>85725</xdr:rowOff>
    </xdr:from>
    <xdr:to>
      <xdr:col>7</xdr:col>
      <xdr:colOff>514349</xdr:colOff>
      <xdr:row>13</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209550</xdr:colOff>
      <xdr:row>14</xdr:row>
      <xdr:rowOff>9524</xdr:rowOff>
    </xdr:from>
    <xdr:to>
      <xdr:col>7</xdr:col>
      <xdr:colOff>514350</xdr:colOff>
      <xdr:row>22</xdr:row>
      <xdr:rowOff>85724</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209549</xdr:colOff>
      <xdr:row>24</xdr:row>
      <xdr:rowOff>47625</xdr:rowOff>
    </xdr:from>
    <xdr:to>
      <xdr:col>7</xdr:col>
      <xdr:colOff>514349</xdr:colOff>
      <xdr:row>32</xdr:row>
      <xdr:rowOff>123825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209550</xdr:colOff>
      <xdr:row>34</xdr:row>
      <xdr:rowOff>76200</xdr:rowOff>
    </xdr:from>
    <xdr:to>
      <xdr:col>7</xdr:col>
      <xdr:colOff>514350</xdr:colOff>
      <xdr:row>42</xdr:row>
      <xdr:rowOff>152400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209550</xdr:colOff>
      <xdr:row>44</xdr:row>
      <xdr:rowOff>85725</xdr:rowOff>
    </xdr:from>
    <xdr:to>
      <xdr:col>7</xdr:col>
      <xdr:colOff>514350</xdr:colOff>
      <xdr:row>53</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219075</xdr:colOff>
      <xdr:row>4</xdr:row>
      <xdr:rowOff>123825</xdr:rowOff>
    </xdr:from>
    <xdr:to>
      <xdr:col>8</xdr:col>
      <xdr:colOff>152400</xdr:colOff>
      <xdr:row>13</xdr:row>
      <xdr:rowOff>38100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219075</xdr:colOff>
      <xdr:row>14</xdr:row>
      <xdr:rowOff>104775</xdr:rowOff>
    </xdr:from>
    <xdr:to>
      <xdr:col>8</xdr:col>
      <xdr:colOff>152400</xdr:colOff>
      <xdr:row>23</xdr:row>
      <xdr:rowOff>19050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219075</xdr:colOff>
      <xdr:row>24</xdr:row>
      <xdr:rowOff>114299</xdr:rowOff>
    </xdr:from>
    <xdr:to>
      <xdr:col>8</xdr:col>
      <xdr:colOff>152400</xdr:colOff>
      <xdr:row>33</xdr:row>
      <xdr:rowOff>28574</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219074</xdr:colOff>
      <xdr:row>34</xdr:row>
      <xdr:rowOff>85725</xdr:rowOff>
    </xdr:from>
    <xdr:to>
      <xdr:col>8</xdr:col>
      <xdr:colOff>152399</xdr:colOff>
      <xdr:row>43</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219075</xdr:colOff>
      <xdr:row>44</xdr:row>
      <xdr:rowOff>104775</xdr:rowOff>
    </xdr:from>
    <xdr:to>
      <xdr:col>8</xdr:col>
      <xdr:colOff>152400</xdr:colOff>
      <xdr:row>53</xdr:row>
      <xdr:rowOff>19050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OnLoad="1" refreshedBy="Edtech" refreshedDate="40338.468672222225" createdVersion="3" refreshedVersion="3" minRefreshableVersion="3" recordCount="40">
  <cacheSource type="worksheet">
    <worksheetSource ref="B5:AN45" sheet="Calculations"/>
  </cacheSource>
  <cacheFields count="39">
    <cacheField name="Student" numFmtId="0">
      <sharedItems/>
    </cacheField>
    <cacheField name="Gender" numFmtId="0">
      <sharedItems count="3">
        <s v=""/>
        <s v="M" u="1"/>
        <s v="F" u="1"/>
      </sharedItems>
    </cacheField>
    <cacheField name="FRLunch" numFmtId="0">
      <sharedItems count="3">
        <s v=""/>
        <s v="Y" u="1"/>
        <s v="N" u="1"/>
      </sharedItems>
    </cacheField>
    <cacheField name="Ethnicity" numFmtId="0">
      <sharedItems count="3">
        <s v=""/>
        <s v="W" u="1"/>
        <s v="O" u="1"/>
      </sharedItems>
    </cacheField>
    <cacheField name="With Dis" numFmtId="0">
      <sharedItems count="3">
        <s v=""/>
        <s v="Y" u="1"/>
        <s v="N" u="1"/>
      </sharedItems>
    </cacheField>
    <cacheField name="Limited Eng" numFmtId="0">
      <sharedItems count="3">
        <s v=""/>
        <s v="Y" u="1"/>
        <s v="N" u="1"/>
      </sharedItems>
    </cacheField>
    <cacheField name="PreA" numFmtId="0">
      <sharedItems/>
    </cacheField>
    <cacheField name="PreB" numFmtId="0">
      <sharedItems/>
    </cacheField>
    <cacheField name="PreC" numFmtId="0">
      <sharedItems/>
    </cacheField>
    <cacheField name="PreD" numFmtId="0">
      <sharedItems/>
    </cacheField>
    <cacheField name="PreTotal" numFmtId="0">
      <sharedItems/>
    </cacheField>
    <cacheField name="LGA" numFmtId="0">
      <sharedItems/>
    </cacheField>
    <cacheField name="LGB" numFmtId="0">
      <sharedItems/>
    </cacheField>
    <cacheField name="LGC" numFmtId="0">
      <sharedItems/>
    </cacheField>
    <cacheField name="LGD" numFmtId="0">
      <sharedItems/>
    </cacheField>
    <cacheField name="Total" numFmtId="0">
      <sharedItems/>
    </cacheField>
    <cacheField name="PostA" numFmtId="0">
      <sharedItems/>
    </cacheField>
    <cacheField name="PostB" numFmtId="0">
      <sharedItems/>
    </cacheField>
    <cacheField name="PostC" numFmtId="0">
      <sharedItems/>
    </cacheField>
    <cacheField name="PostD" numFmtId="0">
      <sharedItems/>
    </cacheField>
    <cacheField name="PostTotal" numFmtId="0">
      <sharedItems/>
    </cacheField>
    <cacheField name="LGA2" numFmtId="0">
      <sharedItems/>
    </cacheField>
    <cacheField name="LGB2" numFmtId="0">
      <sharedItems/>
    </cacheField>
    <cacheField name="LGC2" numFmtId="0">
      <sharedItems/>
    </cacheField>
    <cacheField name="LGD2" numFmtId="0">
      <sharedItems/>
    </cacheField>
    <cacheField name="Total2" numFmtId="0">
      <sharedItems/>
    </cacheField>
    <cacheField name="GainA" numFmtId="0">
      <sharedItems/>
    </cacheField>
    <cacheField name="GainB" numFmtId="0">
      <sharedItems/>
    </cacheField>
    <cacheField name="GainC" numFmtId="0">
      <sharedItems/>
    </cacheField>
    <cacheField name="GainD" numFmtId="0">
      <sharedItems/>
    </cacheField>
    <cacheField name="GainTotal" numFmtId="0">
      <sharedItems/>
    </cacheField>
    <cacheField name="LGAPreBin" numFmtId="0">
      <sharedItems/>
    </cacheField>
    <cacheField name="LGBPreBin" numFmtId="0">
      <sharedItems/>
    </cacheField>
    <cacheField name="LGCPreBin" numFmtId="0">
      <sharedItems/>
    </cacheField>
    <cacheField name="LGDPreBin" numFmtId="0">
      <sharedItems/>
    </cacheField>
    <cacheField name="LGAPostBin" numFmtId="0">
      <sharedItems/>
    </cacheField>
    <cacheField name="LGBPostBin" numFmtId="0">
      <sharedItems/>
    </cacheField>
    <cacheField name="LGCPostBin" numFmtId="0">
      <sharedItems/>
    </cacheField>
    <cacheField name="LGDPostBin" numFmtId="0">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refreshOnLoad="1" refreshedBy="Edtech" refreshedDate="40338.468673842595" createdVersion="3" refreshedVersion="3" minRefreshableVersion="3" recordCount="40">
  <cacheSource type="worksheet">
    <worksheetSource ref="B5:V45" sheet="Calculations"/>
  </cacheSource>
  <cacheFields count="21">
    <cacheField name="Student" numFmtId="0">
      <sharedItems/>
    </cacheField>
    <cacheField name="Gender" numFmtId="0">
      <sharedItems count="3">
        <s v=""/>
        <s v="M" u="1"/>
        <s v="F" u="1"/>
      </sharedItems>
    </cacheField>
    <cacheField name="FRLunch" numFmtId="0">
      <sharedItems containsBlank="1" count="4">
        <s v=""/>
        <s v="Y" u="1"/>
        <m u="1"/>
        <s v="N" u="1"/>
      </sharedItems>
    </cacheField>
    <cacheField name="Ethnicity" numFmtId="0">
      <sharedItems containsBlank="1" count="4">
        <s v=""/>
        <m u="1"/>
        <s v="W" u="1"/>
        <s v="O" u="1"/>
      </sharedItems>
    </cacheField>
    <cacheField name="With Dis" numFmtId="0">
      <sharedItems count="3">
        <s v=""/>
        <s v="Y" u="1"/>
        <s v="N" u="1"/>
      </sharedItems>
    </cacheField>
    <cacheField name="Limited Eng" numFmtId="0">
      <sharedItems containsBlank="1" count="4">
        <s v=""/>
        <s v="Y" u="1"/>
        <m u="1"/>
        <s v="N" u="1"/>
      </sharedItems>
    </cacheField>
    <cacheField name="PreA" numFmtId="0">
      <sharedItems/>
    </cacheField>
    <cacheField name="PreB" numFmtId="0">
      <sharedItems/>
    </cacheField>
    <cacheField name="PreC" numFmtId="0">
      <sharedItems/>
    </cacheField>
    <cacheField name="PreD" numFmtId="0">
      <sharedItems/>
    </cacheField>
    <cacheField name="PreTotal" numFmtId="0">
      <sharedItems/>
    </cacheField>
    <cacheField name="LGA" numFmtId="0">
      <sharedItems/>
    </cacheField>
    <cacheField name="LGB" numFmtId="0">
      <sharedItems/>
    </cacheField>
    <cacheField name="LGC" numFmtId="0">
      <sharedItems/>
    </cacheField>
    <cacheField name="LGD" numFmtId="0">
      <sharedItems/>
    </cacheField>
    <cacheField name="Total" numFmtId="0">
      <sharedItems/>
    </cacheField>
    <cacheField name="PostA" numFmtId="0">
      <sharedItems/>
    </cacheField>
    <cacheField name="PostB" numFmtId="0">
      <sharedItems/>
    </cacheField>
    <cacheField name="PostC" numFmtId="0">
      <sharedItems/>
    </cacheField>
    <cacheField name="PostD" numFmtId="0">
      <sharedItems/>
    </cacheField>
    <cacheField name="PostTotal" numFmtId="0">
      <sharedItems/>
    </cacheField>
  </cacheFields>
</pivotCacheDefinition>
</file>

<file path=xl/pivotCache/pivotCacheRecords1.xml><?xml version="1.0" encoding="utf-8"?>
<pivotCacheRecords xmlns="http://schemas.openxmlformats.org/spreadsheetml/2006/main" xmlns:r="http://schemas.openxmlformats.org/officeDocument/2006/relationships" count="40">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r>
    <s v=""/>
    <x v="0"/>
    <x v="0"/>
    <x v="0"/>
    <x v="0"/>
    <x v="0"/>
    <s v=""/>
    <s v=""/>
    <s v=""/>
    <s v=""/>
    <s v=""/>
    <s v=""/>
    <s v=""/>
    <s v=""/>
    <s v=""/>
    <s v=""/>
    <s v=""/>
    <s v=""/>
    <s v=""/>
    <s v=""/>
    <s v=""/>
    <s v=""/>
    <s v=""/>
    <s v=""/>
    <s v=""/>
    <s v=""/>
    <s v=""/>
    <s v=""/>
    <s v=""/>
    <s v=""/>
    <s v=""/>
    <s v=""/>
    <s v=""/>
    <s v=""/>
    <s v=""/>
    <s v=""/>
    <s v=""/>
    <s v=""/>
    <s v=""/>
  </r>
</pivotCacheRecords>
</file>

<file path=xl/pivotCache/pivotCacheRecords2.xml><?xml version="1.0" encoding="utf-8"?>
<pivotCacheRecords xmlns="http://schemas.openxmlformats.org/spreadsheetml/2006/main" xmlns:r="http://schemas.openxmlformats.org/officeDocument/2006/relationships" count="40">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r>
    <s v=""/>
    <x v="0"/>
    <x v="0"/>
    <x v="0"/>
    <x v="0"/>
    <x v="0"/>
    <s v=""/>
    <s v=""/>
    <s v=""/>
    <s v=""/>
    <s v=""/>
    <s v=""/>
    <s v=""/>
    <s v=""/>
    <s v=""/>
    <s v=""/>
    <s v=""/>
    <s v=""/>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3" rowHeaderCaption="Gender">
  <location ref="A7:C9" firstHeaderRow="1" firstDataRow="2" firstDataCol="1"/>
  <pivotFields count="21">
    <pivotField showAll="0"/>
    <pivotField axis="axisRow" showAll="0" includeNewItemsInFilter="1">
      <items count="4">
        <item h="1" x="0"/>
        <item m="1" x="2"/>
        <item m="1" x="1"/>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s>
  <rowFields count="1">
    <field x="1"/>
  </rowFields>
  <rowItems count="1">
    <i t="grand">
      <x/>
    </i>
  </rowItems>
  <colFields count="1">
    <field x="-2"/>
  </colFields>
  <colItems count="2">
    <i>
      <x/>
    </i>
    <i i="1">
      <x v="1"/>
    </i>
  </colItems>
  <dataFields count="2">
    <dataField name="PreA Mean" fld="6" subtotal="average" baseField="0" baseItem="0" numFmtId="2"/>
    <dataField name="PostA Mean" fld="16" subtotal="average" baseField="0" baseItem="0" numFmtId="2"/>
  </dataFields>
  <chartFormats count="6">
    <chartFormat chart="10" format="14" series="1">
      <pivotArea type="data" outline="0" fieldPosition="0">
        <references count="1">
          <reference field="4294967294" count="1" selected="0">
            <x v="0"/>
          </reference>
        </references>
      </pivotArea>
    </chartFormat>
    <chartFormat chart="0" format="6" series="1">
      <pivotArea type="data" outline="0" fieldPosition="0">
        <references count="1">
          <reference field="4294967294" count="1" selected="0">
            <x v="0"/>
          </reference>
        </references>
      </pivotArea>
    </chartFormat>
    <chartFormat chart="12" format="18" series="1">
      <pivotArea type="data" outline="0" fieldPosition="0">
        <references count="1">
          <reference field="4294967294" count="1" selected="0">
            <x v="0"/>
          </reference>
        </references>
      </pivotArea>
    </chartFormat>
    <chartFormat chart="10" format="15" series="1">
      <pivotArea type="data" outline="0" fieldPosition="0">
        <references count="1">
          <reference field="4294967294" count="1" selected="0">
            <x v="1"/>
          </reference>
        </references>
      </pivotArea>
    </chartFormat>
    <chartFormat chart="0" format="7" series="1">
      <pivotArea type="data" outline="0" fieldPosition="0">
        <references count="1">
          <reference field="4294967294" count="1" selected="0">
            <x v="1"/>
          </reference>
        </references>
      </pivotArea>
    </chartFormat>
    <chartFormat chart="12" format="19"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10.xml><?xml version="1.0" encoding="utf-8"?>
<pivotTableDefinition xmlns="http://schemas.openxmlformats.org/spreadsheetml/2006/main" name="PivotTable7"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1" rowHeaderCaption="With Dis">
  <location ref="A37:C39" firstHeaderRow="1" firstDataRow="2" firstDataCol="1"/>
  <pivotFields count="21">
    <pivotField showAll="0"/>
    <pivotField showAll="0"/>
    <pivotField showAll="0"/>
    <pivotField showAll="0"/>
    <pivotField axis="axisRow" showAll="0">
      <items count="4">
        <item h="1" x="0"/>
        <item m="1" x="2"/>
        <item m="1" x="1"/>
        <item t="default"/>
      </items>
    </pivotField>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s>
  <rowFields count="1">
    <field x="4"/>
  </rowFields>
  <rowItems count="1">
    <i t="grand">
      <x/>
    </i>
  </rowItems>
  <colFields count="1">
    <field x="-2"/>
  </colFields>
  <colItems count="2">
    <i>
      <x/>
    </i>
    <i i="1">
      <x v="1"/>
    </i>
  </colItems>
  <dataFields count="2">
    <dataField name="PreB Mean" fld="7" subtotal="average" baseField="0" baseItem="0" numFmtId="2"/>
    <dataField name="PostB Mean" fld="17" subtotal="average" baseField="0" baseItem="0" numFmtId="2"/>
  </dataFields>
  <chartFormats count="2">
    <chartFormat chart="10" format="0"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11.xml><?xml version="1.0" encoding="utf-8"?>
<pivotTableDefinition xmlns="http://schemas.openxmlformats.org/spreadsheetml/2006/main" name="PivotTable2"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0" rowHeaderCaption="Limited Eng">
  <location ref="A47:C49" firstHeaderRow="1" firstDataRow="2" firstDataCol="1"/>
  <pivotFields count="21">
    <pivotField showAll="0"/>
    <pivotField showAll="0"/>
    <pivotField showAll="0"/>
    <pivotField showAll="0"/>
    <pivotField showAll="0"/>
    <pivotField axis="axisRow" showAll="0">
      <items count="5">
        <item h="1" x="0"/>
        <item m="1" x="3"/>
        <item m="1" x="1"/>
        <item h="1" m="1" x="2"/>
        <item t="default"/>
      </items>
    </pivotField>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5"/>
  </rowFields>
  <rowItems count="1">
    <i t="grand">
      <x/>
    </i>
  </rowItems>
  <colFields count="1">
    <field x="-2"/>
  </colFields>
  <colItems count="2">
    <i>
      <x/>
    </i>
    <i i="1">
      <x v="1"/>
    </i>
  </colItems>
  <dataFields count="2">
    <dataField name="PreC Mean" fld="8" subtotal="average" baseField="0" baseItem="0"/>
    <dataField name="PostC Mean" fld="18" subtotal="average" baseField="0" baseItem="0"/>
  </dataFields>
  <formats count="6">
    <format dxfId="107">
      <pivotArea collapsedLevelsAreSubtotals="1" fieldPosition="0">
        <references count="2">
          <reference field="4294967294" count="1" selected="0">
            <x v="0"/>
          </reference>
          <reference field="5" count="1">
            <x v="1"/>
          </reference>
        </references>
      </pivotArea>
    </format>
    <format dxfId="106">
      <pivotArea collapsedLevelsAreSubtotals="1" fieldPosition="0">
        <references count="2">
          <reference field="4294967294" count="1" selected="0">
            <x v="0"/>
          </reference>
          <reference field="5" count="1">
            <x v="2"/>
          </reference>
        </references>
      </pivotArea>
    </format>
    <format dxfId="105">
      <pivotArea collapsedLevelsAreSubtotals="1" fieldPosition="0">
        <references count="2">
          <reference field="4294967294" count="1" selected="0">
            <x v="1"/>
          </reference>
          <reference field="5" count="1">
            <x v="2"/>
          </reference>
        </references>
      </pivotArea>
    </format>
    <format dxfId="104">
      <pivotArea collapsedLevelsAreSubtotals="1" fieldPosition="0">
        <references count="2">
          <reference field="4294967294" count="1" selected="0">
            <x v="1"/>
          </reference>
          <reference field="5" count="1">
            <x v="1"/>
          </reference>
        </references>
      </pivotArea>
    </format>
    <format dxfId="103">
      <pivotArea field="5" grandRow="1" outline="0" collapsedLevelsAreSubtotals="1" axis="axisRow" fieldPosition="0">
        <references count="1">
          <reference field="4294967294" count="1" selected="0">
            <x v="0"/>
          </reference>
        </references>
      </pivotArea>
    </format>
    <format dxfId="102">
      <pivotArea field="5" grandRow="1" outline="0" collapsedLevelsAreSubtotals="1" axis="axisRow" fieldPosition="0">
        <references count="1">
          <reference field="4294967294" count="1" selected="0">
            <x v="1"/>
          </reference>
        </references>
      </pivotArea>
    </format>
  </formats>
  <chartFormats count="2">
    <chartFormat chart="9" format="0"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12.xml><?xml version="1.0" encoding="utf-8"?>
<pivotTableDefinition xmlns="http://schemas.openxmlformats.org/spreadsheetml/2006/main" name="PivotTable1"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0" rowHeaderCaption="Ethnicity">
  <location ref="A27:C29" firstHeaderRow="1" firstDataRow="2" firstDataCol="1"/>
  <pivotFields count="21">
    <pivotField showAll="0"/>
    <pivotField showAll="0"/>
    <pivotField showAll="0"/>
    <pivotField axis="axisRow" showAll="0">
      <items count="5">
        <item h="1" x="0"/>
        <item m="1" x="3"/>
        <item m="1" x="2"/>
        <item h="1" m="1" x="1"/>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3"/>
  </rowFields>
  <rowItems count="1">
    <i t="grand">
      <x/>
    </i>
  </rowItems>
  <colFields count="1">
    <field x="-2"/>
  </colFields>
  <colItems count="2">
    <i>
      <x/>
    </i>
    <i i="1">
      <x v="1"/>
    </i>
  </colItems>
  <dataFields count="2">
    <dataField name="PreC Mean" fld="8" subtotal="average" baseField="0" baseItem="0"/>
    <dataField name="PostC Mean" fld="18" subtotal="average" baseField="0" baseItem="0"/>
  </dataFields>
  <formats count="6">
    <format dxfId="113">
      <pivotArea collapsedLevelsAreSubtotals="1" fieldPosition="0">
        <references count="2">
          <reference field="4294967294" count="1" selected="0">
            <x v="1"/>
          </reference>
          <reference field="3" count="1">
            <x v="1"/>
          </reference>
        </references>
      </pivotArea>
    </format>
    <format dxfId="112">
      <pivotArea collapsedLevelsAreSubtotals="1" fieldPosition="0">
        <references count="2">
          <reference field="4294967294" count="1" selected="0">
            <x v="1"/>
          </reference>
          <reference field="3" count="1">
            <x v="2"/>
          </reference>
        </references>
      </pivotArea>
    </format>
    <format dxfId="111">
      <pivotArea collapsedLevelsAreSubtotals="1" fieldPosition="0">
        <references count="2">
          <reference field="4294967294" count="1" selected="0">
            <x v="0"/>
          </reference>
          <reference field="3" count="1">
            <x v="2"/>
          </reference>
        </references>
      </pivotArea>
    </format>
    <format dxfId="110">
      <pivotArea collapsedLevelsAreSubtotals="1" fieldPosition="0">
        <references count="2">
          <reference field="4294967294" count="1" selected="0">
            <x v="0"/>
          </reference>
          <reference field="3" count="1">
            <x v="1"/>
          </reference>
        </references>
      </pivotArea>
    </format>
    <format dxfId="109">
      <pivotArea field="3" grandRow="1" outline="0" collapsedLevelsAreSubtotals="1" axis="axisRow" fieldPosition="0">
        <references count="1">
          <reference field="4294967294" count="1" selected="0">
            <x v="0"/>
          </reference>
        </references>
      </pivotArea>
    </format>
    <format dxfId="108">
      <pivotArea field="3" grandRow="1" outline="0" collapsedLevelsAreSubtotals="1" axis="axisRow" fieldPosition="0">
        <references count="1">
          <reference field="4294967294" count="1" selected="0">
            <x v="1"/>
          </reference>
        </references>
      </pivotArea>
    </format>
  </formats>
  <chartFormats count="2">
    <chartFormat chart="9" format="0" series="1">
      <pivotArea type="data" outline="0" fieldPosition="0">
        <references count="1">
          <reference field="4294967294" count="1" selected="0">
            <x v="1"/>
          </reference>
        </references>
      </pivotArea>
    </chartFormat>
    <chartFormat chart="9"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13.xml><?xml version="1.0" encoding="utf-8"?>
<pivotTableDefinition xmlns="http://schemas.openxmlformats.org/spreadsheetml/2006/main" name="PivotTable5"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6" rowHeaderCaption="FRLunch">
  <location ref="A17:C19" firstHeaderRow="1" firstDataRow="2" firstDataCol="1"/>
  <pivotFields count="21">
    <pivotField showAll="0"/>
    <pivotField showAll="0"/>
    <pivotField axis="axisRow" showAll="0">
      <items count="5">
        <item h="1" x="0"/>
        <item m="1" x="3"/>
        <item m="1" x="1"/>
        <item h="1" m="1" x="2"/>
        <item t="default"/>
      </items>
    </pivotField>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2"/>
  </rowFields>
  <rowItems count="1">
    <i t="grand">
      <x/>
    </i>
  </rowItems>
  <colFields count="1">
    <field x="-2"/>
  </colFields>
  <colItems count="2">
    <i>
      <x/>
    </i>
    <i i="1">
      <x v="1"/>
    </i>
  </colItems>
  <dataFields count="2">
    <dataField name="PreC Mean" fld="8" subtotal="average" baseField="0" baseItem="0"/>
    <dataField name="PostC Mean" fld="18" subtotal="average" baseField="0" baseItem="0"/>
  </dataFields>
  <formats count="6">
    <format dxfId="119">
      <pivotArea collapsedLevelsAreSubtotals="1" fieldPosition="0">
        <references count="2">
          <reference field="4294967294" count="1" selected="0">
            <x v="1"/>
          </reference>
          <reference field="2" count="1">
            <x v="1"/>
          </reference>
        </references>
      </pivotArea>
    </format>
    <format dxfId="118">
      <pivotArea collapsedLevelsAreSubtotals="1" fieldPosition="0">
        <references count="2">
          <reference field="4294967294" count="1" selected="0">
            <x v="0"/>
          </reference>
          <reference field="2" count="1">
            <x v="1"/>
          </reference>
        </references>
      </pivotArea>
    </format>
    <format dxfId="117">
      <pivotArea collapsedLevelsAreSubtotals="1" fieldPosition="0">
        <references count="2">
          <reference field="4294967294" count="1" selected="0">
            <x v="1"/>
          </reference>
          <reference field="2" count="1">
            <x v="2"/>
          </reference>
        </references>
      </pivotArea>
    </format>
    <format dxfId="116">
      <pivotArea collapsedLevelsAreSubtotals="1" fieldPosition="0">
        <references count="2">
          <reference field="4294967294" count="1" selected="0">
            <x v="0"/>
          </reference>
          <reference field="2" count="1">
            <x v="2"/>
          </reference>
        </references>
      </pivotArea>
    </format>
    <format dxfId="115">
      <pivotArea field="2" grandRow="1" outline="0" collapsedLevelsAreSubtotals="1" axis="axisRow" fieldPosition="0">
        <references count="1">
          <reference field="4294967294" count="1" selected="0">
            <x v="1"/>
          </reference>
        </references>
      </pivotArea>
    </format>
    <format dxfId="114">
      <pivotArea field="2" grandRow="1" outline="0" collapsedLevelsAreSubtotals="1" axis="axisRow" fieldPosition="0">
        <references count="1">
          <reference field="4294967294" count="1" selected="0">
            <x v="0"/>
          </reference>
        </references>
      </pivotArea>
    </format>
  </formats>
  <chartFormats count="2">
    <chartFormat chart="5" format="0" series="1">
      <pivotArea type="data" outline="0" fieldPosition="0">
        <references count="1">
          <reference field="4294967294" count="1" selected="0">
            <x v="1"/>
          </reference>
        </references>
      </pivotArea>
    </chartFormat>
    <chartFormat chart="5"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14.xml><?xml version="1.0" encoding="utf-8"?>
<pivotTableDefinition xmlns="http://schemas.openxmlformats.org/spreadsheetml/2006/main" name="PivotTable4"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9" rowHeaderCaption="Gender">
  <location ref="A7:C9" firstHeaderRow="1" firstDataRow="2" firstDataCol="1"/>
  <pivotFields count="21">
    <pivotField showAll="0"/>
    <pivotField axis="axisRow" showAll="0" includeNewItemsInFilter="1">
      <items count="4">
        <item h="1" x="0"/>
        <item m="1" x="2"/>
        <item m="1" x="1"/>
        <item t="default"/>
      </items>
    </pivotField>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1"/>
  </rowFields>
  <rowItems count="1">
    <i t="grand">
      <x/>
    </i>
  </rowItems>
  <colFields count="1">
    <field x="-2"/>
  </colFields>
  <colItems count="2">
    <i>
      <x/>
    </i>
    <i i="1">
      <x v="1"/>
    </i>
  </colItems>
  <dataFields count="2">
    <dataField name="PreC Mean" fld="8" subtotal="average" baseField="0" baseItem="0"/>
    <dataField name="PostC Mean" fld="18" subtotal="average" baseField="0" baseItem="0"/>
  </dataFields>
  <formats count="6">
    <format dxfId="125">
      <pivotArea collapsedLevelsAreSubtotals="1" fieldPosition="0">
        <references count="2">
          <reference field="4294967294" count="1" selected="0">
            <x v="1"/>
          </reference>
          <reference field="1" count="1">
            <x v="2"/>
          </reference>
        </references>
      </pivotArea>
    </format>
    <format dxfId="124">
      <pivotArea collapsedLevelsAreSubtotals="1" fieldPosition="0">
        <references count="2">
          <reference field="4294967294" count="1" selected="0">
            <x v="1"/>
          </reference>
          <reference field="1" count="1">
            <x v="1"/>
          </reference>
        </references>
      </pivotArea>
    </format>
    <format dxfId="123">
      <pivotArea collapsedLevelsAreSubtotals="1" fieldPosition="0">
        <references count="2">
          <reference field="4294967294" count="1" selected="0">
            <x v="0"/>
          </reference>
          <reference field="1" count="1">
            <x v="1"/>
          </reference>
        </references>
      </pivotArea>
    </format>
    <format dxfId="122">
      <pivotArea collapsedLevelsAreSubtotals="1" fieldPosition="0">
        <references count="2">
          <reference field="4294967294" count="1" selected="0">
            <x v="0"/>
          </reference>
          <reference field="1" count="1">
            <x v="2"/>
          </reference>
        </references>
      </pivotArea>
    </format>
    <format dxfId="121">
      <pivotArea field="1" grandRow="1" outline="0" collapsedLevelsAreSubtotals="1" axis="axisRow" fieldPosition="0">
        <references count="1">
          <reference field="4294967294" count="1" selected="0">
            <x v="1"/>
          </reference>
        </references>
      </pivotArea>
    </format>
    <format dxfId="120">
      <pivotArea field="1" grandRow="1" outline="0" collapsedLevelsAreSubtotals="1" axis="axisRow" fieldPosition="0">
        <references count="1">
          <reference field="4294967294" count="1" selected="0">
            <x v="0"/>
          </reference>
        </references>
      </pivotArea>
    </format>
  </formats>
  <chartFormats count="2">
    <chartFormat chart="8"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15.xml><?xml version="1.0" encoding="utf-8"?>
<pivotTableDefinition xmlns="http://schemas.openxmlformats.org/spreadsheetml/2006/main" name="PivotTable3"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1" rowHeaderCaption="With Dis">
  <location ref="A37:C39" firstHeaderRow="1" firstDataRow="2" firstDataCol="1"/>
  <pivotFields count="21">
    <pivotField showAll="0"/>
    <pivotField showAll="0"/>
    <pivotField showAll="0"/>
    <pivotField showAll="0"/>
    <pivotField axis="axisRow" showAll="0">
      <items count="4">
        <item h="1" x="0"/>
        <item m="1" x="2"/>
        <item m="1" x="1"/>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4"/>
  </rowFields>
  <rowItems count="1">
    <i t="grand">
      <x/>
    </i>
  </rowItems>
  <colFields count="1">
    <field x="-2"/>
  </colFields>
  <colItems count="2">
    <i>
      <x/>
    </i>
    <i i="1">
      <x v="1"/>
    </i>
  </colItems>
  <dataFields count="2">
    <dataField name="PreC Mean" fld="8" subtotal="average" baseField="0" baseItem="0"/>
    <dataField name="PostC Mean" fld="18" subtotal="average" baseField="0" baseItem="0"/>
  </dataFields>
  <formats count="6">
    <format dxfId="131">
      <pivotArea collapsedLevelsAreSubtotals="1" fieldPosition="0">
        <references count="2">
          <reference field="4294967294" count="1" selected="0">
            <x v="0"/>
          </reference>
          <reference field="4" count="1">
            <x v="1"/>
          </reference>
        </references>
      </pivotArea>
    </format>
    <format dxfId="130">
      <pivotArea collapsedLevelsAreSubtotals="1" fieldPosition="0">
        <references count="2">
          <reference field="4294967294" count="1" selected="0">
            <x v="0"/>
          </reference>
          <reference field="4" count="1">
            <x v="2"/>
          </reference>
        </references>
      </pivotArea>
    </format>
    <format dxfId="129">
      <pivotArea collapsedLevelsAreSubtotals="1" fieldPosition="0">
        <references count="2">
          <reference field="4294967294" count="1" selected="0">
            <x v="1"/>
          </reference>
          <reference field="4" count="1">
            <x v="2"/>
          </reference>
        </references>
      </pivotArea>
    </format>
    <format dxfId="128">
      <pivotArea collapsedLevelsAreSubtotals="1" fieldPosition="0">
        <references count="2">
          <reference field="4294967294" count="1" selected="0">
            <x v="1"/>
          </reference>
          <reference field="4" count="1">
            <x v="1"/>
          </reference>
        </references>
      </pivotArea>
    </format>
    <format dxfId="127">
      <pivotArea field="4" grandRow="1" outline="0" collapsedLevelsAreSubtotals="1" axis="axisRow" fieldPosition="0">
        <references count="1">
          <reference field="4294967294" count="1" selected="0">
            <x v="0"/>
          </reference>
        </references>
      </pivotArea>
    </format>
    <format dxfId="126">
      <pivotArea field="4" grandRow="1" outline="0" collapsedLevelsAreSubtotals="1" axis="axisRow" fieldPosition="0">
        <references count="1">
          <reference field="4294967294" count="1" selected="0">
            <x v="1"/>
          </reference>
        </references>
      </pivotArea>
    </format>
  </formats>
  <chartFormats count="2">
    <chartFormat chart="10" format="0"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16.xml><?xml version="1.0" encoding="utf-8"?>
<pivotTableDefinition xmlns="http://schemas.openxmlformats.org/spreadsheetml/2006/main" name="PivotTable7"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9" rowHeaderCaption="Gender">
  <location ref="A7:C9" firstHeaderRow="1" firstDataRow="2" firstDataCol="1"/>
  <pivotFields count="21">
    <pivotField showAll="0"/>
    <pivotField axis="axisRow" showAll="0" includeNewItemsInFilter="1">
      <items count="4">
        <item h="1" x="0"/>
        <item m="1" x="2"/>
        <item m="1" x="1"/>
        <item t="default"/>
      </items>
    </pivotField>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s>
  <rowFields count="1">
    <field x="1"/>
  </rowFields>
  <rowItems count="1">
    <i t="grand">
      <x/>
    </i>
  </rowItems>
  <colFields count="1">
    <field x="-2"/>
  </colFields>
  <colItems count="2">
    <i>
      <x/>
    </i>
    <i i="1">
      <x v="1"/>
    </i>
  </colItems>
  <dataFields count="2">
    <dataField name="PreD Mean" fld="9" subtotal="average" baseField="0" baseItem="0"/>
    <dataField name="PostD Mean" fld="19" subtotal="average" baseField="0" baseItem="0"/>
  </dataFields>
  <formats count="6">
    <format dxfId="77">
      <pivotArea collapsedLevelsAreSubtotals="1" fieldPosition="0">
        <references count="2">
          <reference field="4294967294" count="1" selected="0">
            <x v="0"/>
          </reference>
          <reference field="1" count="1">
            <x v="2"/>
          </reference>
        </references>
      </pivotArea>
    </format>
    <format dxfId="76">
      <pivotArea collapsedLevelsAreSubtotals="1" fieldPosition="0">
        <references count="2">
          <reference field="4294967294" count="1" selected="0">
            <x v="0"/>
          </reference>
          <reference field="1" count="1">
            <x v="1"/>
          </reference>
        </references>
      </pivotArea>
    </format>
    <format dxfId="75">
      <pivotArea collapsedLevelsAreSubtotals="1" fieldPosition="0">
        <references count="2">
          <reference field="4294967294" count="1" selected="0">
            <x v="1"/>
          </reference>
          <reference field="1" count="1">
            <x v="1"/>
          </reference>
        </references>
      </pivotArea>
    </format>
    <format dxfId="74">
      <pivotArea collapsedLevelsAreSubtotals="1" fieldPosition="0">
        <references count="2">
          <reference field="4294967294" count="1" selected="0">
            <x v="1"/>
          </reference>
          <reference field="1" count="1">
            <x v="2"/>
          </reference>
        </references>
      </pivotArea>
    </format>
    <format dxfId="73">
      <pivotArea field="1" grandRow="1" outline="0" collapsedLevelsAreSubtotals="1" axis="axisRow" fieldPosition="0">
        <references count="1">
          <reference field="4294967294" count="1" selected="0">
            <x v="0"/>
          </reference>
        </references>
      </pivotArea>
    </format>
    <format dxfId="72">
      <pivotArea field="1" grandRow="1" outline="0" collapsedLevelsAreSubtotals="1" axis="axisRow" fieldPosition="0">
        <references count="1">
          <reference field="4294967294" count="1" selected="0">
            <x v="1"/>
          </reference>
        </references>
      </pivotArea>
    </format>
  </formats>
  <chartFormats count="2">
    <chartFormat chart="8"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17.xml><?xml version="1.0" encoding="utf-8"?>
<pivotTableDefinition xmlns="http://schemas.openxmlformats.org/spreadsheetml/2006/main" name="PivotTable6"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6" rowHeaderCaption="FRLunch">
  <location ref="A17:C19" firstHeaderRow="1" firstDataRow="2" firstDataCol="1"/>
  <pivotFields count="21">
    <pivotField showAll="0"/>
    <pivotField showAll="0"/>
    <pivotField axis="axisRow" showAll="0">
      <items count="5">
        <item h="1" x="0"/>
        <item m="1" x="3"/>
        <item m="1" x="1"/>
        <item h="1" m="1" x="2"/>
        <item t="default"/>
      </items>
    </pivotField>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s>
  <rowFields count="1">
    <field x="2"/>
  </rowFields>
  <rowItems count="1">
    <i t="grand">
      <x/>
    </i>
  </rowItems>
  <colFields count="1">
    <field x="-2"/>
  </colFields>
  <colItems count="2">
    <i>
      <x/>
    </i>
    <i i="1">
      <x v="1"/>
    </i>
  </colItems>
  <dataFields count="2">
    <dataField name="PreD Mean" fld="9" subtotal="average" baseField="0" baseItem="0"/>
    <dataField name="PostD Mean" fld="19" subtotal="average" baseField="0" baseItem="0"/>
  </dataFields>
  <formats count="6">
    <format dxfId="83">
      <pivotArea collapsedLevelsAreSubtotals="1" fieldPosition="0">
        <references count="2">
          <reference field="4294967294" count="1" selected="0">
            <x v="1"/>
          </reference>
          <reference field="2" count="1">
            <x v="2"/>
          </reference>
        </references>
      </pivotArea>
    </format>
    <format dxfId="82">
      <pivotArea collapsedLevelsAreSubtotals="1" fieldPosition="0">
        <references count="2">
          <reference field="4294967294" count="1" selected="0">
            <x v="1"/>
          </reference>
          <reference field="2" count="1">
            <x v="1"/>
          </reference>
        </references>
      </pivotArea>
    </format>
    <format dxfId="81">
      <pivotArea collapsedLevelsAreSubtotals="1" fieldPosition="0">
        <references count="2">
          <reference field="4294967294" count="1" selected="0">
            <x v="0"/>
          </reference>
          <reference field="2" count="1">
            <x v="1"/>
          </reference>
        </references>
      </pivotArea>
    </format>
    <format dxfId="80">
      <pivotArea collapsedLevelsAreSubtotals="1" fieldPosition="0">
        <references count="2">
          <reference field="4294967294" count="1" selected="0">
            <x v="0"/>
          </reference>
          <reference field="2" count="1">
            <x v="2"/>
          </reference>
        </references>
      </pivotArea>
    </format>
    <format dxfId="79">
      <pivotArea field="2" grandRow="1" outline="0" collapsedLevelsAreSubtotals="1" axis="axisRow" fieldPosition="0">
        <references count="1">
          <reference field="4294967294" count="1" selected="0">
            <x v="0"/>
          </reference>
        </references>
      </pivotArea>
    </format>
    <format dxfId="78">
      <pivotArea field="2" grandRow="1" outline="0" collapsedLevelsAreSubtotals="1" axis="axisRow" fieldPosition="0">
        <references count="1">
          <reference field="4294967294" count="1" selected="0">
            <x v="1"/>
          </reference>
        </references>
      </pivotArea>
    </format>
  </formats>
  <chartFormats count="2">
    <chartFormat chart="5" format="0" series="1">
      <pivotArea type="data" outline="0" fieldPosition="0">
        <references count="1">
          <reference field="4294967294" count="1" selected="0">
            <x v="0"/>
          </reference>
        </references>
      </pivotArea>
    </chartFormat>
    <chartFormat chart="5"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18.xml><?xml version="1.0" encoding="utf-8"?>
<pivotTableDefinition xmlns="http://schemas.openxmlformats.org/spreadsheetml/2006/main" name="PivotTable10"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0" rowHeaderCaption="Ethnicity">
  <location ref="A27:C29" firstHeaderRow="1" firstDataRow="2" firstDataCol="1"/>
  <pivotFields count="21">
    <pivotField showAll="0"/>
    <pivotField showAll="0"/>
    <pivotField showAll="0"/>
    <pivotField axis="axisRow" showAll="0">
      <items count="5">
        <item h="1" x="0"/>
        <item m="1" x="3"/>
        <item m="1" x="2"/>
        <item h="1" m="1" x="1"/>
        <item t="default"/>
      </items>
    </pivotField>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s>
  <rowFields count="1">
    <field x="3"/>
  </rowFields>
  <rowItems count="1">
    <i t="grand">
      <x/>
    </i>
  </rowItems>
  <colFields count="1">
    <field x="-2"/>
  </colFields>
  <colItems count="2">
    <i>
      <x/>
    </i>
    <i i="1">
      <x v="1"/>
    </i>
  </colItems>
  <dataFields count="2">
    <dataField name="PreD Mean" fld="9" subtotal="average" baseField="0" baseItem="0"/>
    <dataField name="PostD Mean" fld="19" subtotal="average" baseField="0" baseItem="0"/>
  </dataFields>
  <formats count="6">
    <format dxfId="89">
      <pivotArea collapsedLevelsAreSubtotals="1" fieldPosition="0">
        <references count="2">
          <reference field="4294967294" count="1" selected="0">
            <x v="1"/>
          </reference>
          <reference field="3" count="1">
            <x v="2"/>
          </reference>
        </references>
      </pivotArea>
    </format>
    <format dxfId="88">
      <pivotArea collapsedLevelsAreSubtotals="1" fieldPosition="0">
        <references count="2">
          <reference field="4294967294" count="1" selected="0">
            <x v="1"/>
          </reference>
          <reference field="3" count="1">
            <x v="1"/>
          </reference>
        </references>
      </pivotArea>
    </format>
    <format dxfId="87">
      <pivotArea collapsedLevelsAreSubtotals="1" fieldPosition="0">
        <references count="2">
          <reference field="4294967294" count="1" selected="0">
            <x v="0"/>
          </reference>
          <reference field="3" count="1">
            <x v="1"/>
          </reference>
        </references>
      </pivotArea>
    </format>
    <format dxfId="86">
      <pivotArea collapsedLevelsAreSubtotals="1" fieldPosition="0">
        <references count="2">
          <reference field="4294967294" count="1" selected="0">
            <x v="0"/>
          </reference>
          <reference field="3" count="1">
            <x v="2"/>
          </reference>
        </references>
      </pivotArea>
    </format>
    <format dxfId="85">
      <pivotArea field="3" grandRow="1" outline="0" collapsedLevelsAreSubtotals="1" axis="axisRow" fieldPosition="0">
        <references count="1">
          <reference field="4294967294" count="1" selected="0">
            <x v="1"/>
          </reference>
        </references>
      </pivotArea>
    </format>
    <format dxfId="84">
      <pivotArea field="3" grandRow="1" outline="0" collapsedLevelsAreSubtotals="1" axis="axisRow" fieldPosition="0">
        <references count="1">
          <reference field="4294967294" count="1" selected="0">
            <x v="0"/>
          </reference>
        </references>
      </pivotArea>
    </format>
  </formats>
  <chartFormats count="2">
    <chartFormat chart="9" format="0"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19.xml><?xml version="1.0" encoding="utf-8"?>
<pivotTableDefinition xmlns="http://schemas.openxmlformats.org/spreadsheetml/2006/main" name="PivotTable9"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0" rowHeaderCaption="Limited Eng">
  <location ref="A47:C49" firstHeaderRow="1" firstDataRow="2" firstDataCol="1"/>
  <pivotFields count="21">
    <pivotField showAll="0"/>
    <pivotField showAll="0"/>
    <pivotField showAll="0"/>
    <pivotField showAll="0"/>
    <pivotField showAll="0"/>
    <pivotField axis="axisRow" showAll="0">
      <items count="5">
        <item h="1" x="0"/>
        <item m="1" x="3"/>
        <item m="1" x="1"/>
        <item h="1" m="1" x="2"/>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s>
  <rowFields count="1">
    <field x="5"/>
  </rowFields>
  <rowItems count="1">
    <i t="grand">
      <x/>
    </i>
  </rowItems>
  <colFields count="1">
    <field x="-2"/>
  </colFields>
  <colItems count="2">
    <i>
      <x/>
    </i>
    <i i="1">
      <x v="1"/>
    </i>
  </colItems>
  <dataFields count="2">
    <dataField name="PreD Mean" fld="9" subtotal="average" baseField="0" baseItem="0"/>
    <dataField name="PostD Mean" fld="19" subtotal="average" baseField="0" baseItem="0"/>
  </dataFields>
  <formats count="6">
    <format dxfId="95">
      <pivotArea collapsedLevelsAreSubtotals="1" fieldPosition="0">
        <references count="2">
          <reference field="4294967294" count="1" selected="0">
            <x v="0"/>
          </reference>
          <reference field="5" count="1">
            <x v="2"/>
          </reference>
        </references>
      </pivotArea>
    </format>
    <format dxfId="94">
      <pivotArea collapsedLevelsAreSubtotals="1" fieldPosition="0">
        <references count="2">
          <reference field="4294967294" count="1" selected="0">
            <x v="1"/>
          </reference>
          <reference field="5" count="1">
            <x v="2"/>
          </reference>
        </references>
      </pivotArea>
    </format>
    <format dxfId="93">
      <pivotArea collapsedLevelsAreSubtotals="1" fieldPosition="0">
        <references count="2">
          <reference field="4294967294" count="1" selected="0">
            <x v="1"/>
          </reference>
          <reference field="5" count="1">
            <x v="1"/>
          </reference>
        </references>
      </pivotArea>
    </format>
    <format dxfId="92">
      <pivotArea collapsedLevelsAreSubtotals="1" fieldPosition="0">
        <references count="2">
          <reference field="4294967294" count="1" selected="0">
            <x v="0"/>
          </reference>
          <reference field="5" count="1">
            <x v="1"/>
          </reference>
        </references>
      </pivotArea>
    </format>
    <format dxfId="91">
      <pivotArea field="5" grandRow="1" outline="0" collapsedLevelsAreSubtotals="1" axis="axisRow" fieldPosition="0">
        <references count="1">
          <reference field="4294967294" count="1" selected="0">
            <x v="0"/>
          </reference>
        </references>
      </pivotArea>
    </format>
    <format dxfId="90">
      <pivotArea field="5" grandRow="1" outline="0" collapsedLevelsAreSubtotals="1" axis="axisRow" fieldPosition="0">
        <references count="1">
          <reference field="4294967294" count="1" selected="0">
            <x v="1"/>
          </reference>
        </references>
      </pivotArea>
    </format>
  </formats>
  <chartFormats count="2">
    <chartFormat chart="9" format="0"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6"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5" rowHeaderCaption="With Dis">
  <location ref="A37:C39" firstHeaderRow="1" firstDataRow="2" firstDataCol="1"/>
  <pivotFields count="21">
    <pivotField showAll="0"/>
    <pivotField showAll="0"/>
    <pivotField showAll="0"/>
    <pivotField showAll="0"/>
    <pivotField axis="axisRow" showAll="0">
      <items count="4">
        <item h="1" x="0"/>
        <item m="1" x="2"/>
        <item m="1" x="1"/>
        <item t="default"/>
      </items>
    </pivotField>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s>
  <rowFields count="1">
    <field x="4"/>
  </rowFields>
  <rowItems count="1">
    <i t="grand">
      <x/>
    </i>
  </rowItems>
  <colFields count="1">
    <field x="-2"/>
  </colFields>
  <colItems count="2">
    <i>
      <x/>
    </i>
    <i i="1">
      <x v="1"/>
    </i>
  </colItems>
  <dataFields count="2">
    <dataField name="PreA Mean" fld="6" subtotal="average" baseField="0" baseItem="0" numFmtId="2"/>
    <dataField name="PostA Mean" fld="16" subtotal="average" baseField="0" baseItem="0" numFmtId="2"/>
  </dataFields>
  <chartFormats count="10">
    <chartFormat chart="7" format="6"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 chart="7" format="7" series="1">
      <pivotArea type="data" outline="0" fieldPosition="0">
        <references count="1">
          <reference field="4294967294" count="1" selected="0">
            <x v="1"/>
          </reference>
        </references>
      </pivotArea>
    </chartFormat>
    <chartFormat chart="5" format="3" series="1">
      <pivotArea type="data" outline="0" fieldPosition="0">
        <references count="1">
          <reference field="4294967294" count="1" selected="0">
            <x v="1"/>
          </reference>
        </references>
      </pivotArea>
    </chartFormat>
    <chartFormat chart="8"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1"/>
          </reference>
        </references>
      </pivotArea>
    </chartFormat>
    <chartFormat chart="12" format="8" series="1">
      <pivotArea type="data" outline="0" fieldPosition="0">
        <references count="1">
          <reference field="4294967294" count="1" selected="0">
            <x v="0"/>
          </reference>
        </references>
      </pivotArea>
    </chartFormat>
    <chartFormat chart="12" format="9"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0"/>
          </reference>
        </references>
      </pivotArea>
    </chartFormat>
    <chartFormat chart="14" format="1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20.xml><?xml version="1.0" encoding="utf-8"?>
<pivotTableDefinition xmlns="http://schemas.openxmlformats.org/spreadsheetml/2006/main" name="PivotTable8"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1" rowHeaderCaption="With Dis">
  <location ref="A37:C39" firstHeaderRow="1" firstDataRow="2" firstDataCol="1"/>
  <pivotFields count="21">
    <pivotField showAll="0"/>
    <pivotField showAll="0"/>
    <pivotField showAll="0"/>
    <pivotField showAll="0"/>
    <pivotField axis="axisRow" showAll="0">
      <items count="4">
        <item h="1" x="0"/>
        <item m="1" x="2"/>
        <item m="1" x="1"/>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s>
  <rowFields count="1">
    <field x="4"/>
  </rowFields>
  <rowItems count="1">
    <i t="grand">
      <x/>
    </i>
  </rowItems>
  <colFields count="1">
    <field x="-2"/>
  </colFields>
  <colItems count="2">
    <i>
      <x/>
    </i>
    <i i="1">
      <x v="1"/>
    </i>
  </colItems>
  <dataFields count="2">
    <dataField name="PreD Mean" fld="9" subtotal="average" baseField="0" baseItem="0"/>
    <dataField name="PostD Mean" fld="19" subtotal="average" baseField="0" baseItem="0"/>
  </dataFields>
  <formats count="6">
    <format dxfId="101">
      <pivotArea collapsedLevelsAreSubtotals="1" fieldPosition="0">
        <references count="2">
          <reference field="4294967294" count="1" selected="0">
            <x v="1"/>
          </reference>
          <reference field="4" count="1">
            <x v="2"/>
          </reference>
        </references>
      </pivotArea>
    </format>
    <format dxfId="100">
      <pivotArea collapsedLevelsAreSubtotals="1" fieldPosition="0">
        <references count="2">
          <reference field="4294967294" count="1" selected="0">
            <x v="0"/>
          </reference>
          <reference field="4" count="1">
            <x v="2"/>
          </reference>
        </references>
      </pivotArea>
    </format>
    <format dxfId="99">
      <pivotArea collapsedLevelsAreSubtotals="1" fieldPosition="0">
        <references count="2">
          <reference field="4294967294" count="1" selected="0">
            <x v="0"/>
          </reference>
          <reference field="4" count="1">
            <x v="1"/>
          </reference>
        </references>
      </pivotArea>
    </format>
    <format dxfId="98">
      <pivotArea collapsedLevelsAreSubtotals="1" fieldPosition="0">
        <references count="2">
          <reference field="4294967294" count="1" selected="0">
            <x v="1"/>
          </reference>
          <reference field="4" count="1">
            <x v="1"/>
          </reference>
        </references>
      </pivotArea>
    </format>
    <format dxfId="97">
      <pivotArea field="4" grandRow="1" outline="0" collapsedLevelsAreSubtotals="1" axis="axisRow" fieldPosition="0">
        <references count="1">
          <reference field="4294967294" count="1" selected="0">
            <x v="0"/>
          </reference>
        </references>
      </pivotArea>
    </format>
    <format dxfId="96">
      <pivotArea field="4" grandRow="1" outline="0" collapsedLevelsAreSubtotals="1" axis="axisRow" fieldPosition="0">
        <references count="1">
          <reference field="4294967294" count="1" selected="0">
            <x v="1"/>
          </reference>
        </references>
      </pivotArea>
    </format>
  </formats>
  <chartFormats count="2">
    <chartFormat chart="10" format="0"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21.xml><?xml version="1.0" encoding="utf-8"?>
<pivotTableDefinition xmlns="http://schemas.openxmlformats.org/spreadsheetml/2006/main" name="PivotTable2" cacheId="8" applyNumberFormats="0" applyBorderFormats="0" applyFontFormats="0" applyPatternFormats="0" applyAlignmentFormats="0" applyWidthHeightFormats="1" dataCaption="Sums" updatedVersion="3" minRefreshableVersion="3" showCalcMbrs="0" useAutoFormatting="1" itemPrintTitles="1" createdVersion="3" indent="0" outline="1" outlineData="1" multipleFieldFilters="0" chartFormat="13" rowHeaderCaption="Ethnicity">
  <location ref="B72:J74" firstHeaderRow="1" firstDataRow="2" firstDataCol="1"/>
  <pivotFields count="39">
    <pivotField showAll="0"/>
    <pivotField showAll="0" includeNewItemsInFilter="1"/>
    <pivotField showAll="0"/>
    <pivotField axis="axisRow" showAll="0">
      <items count="4">
        <item m="1" x="2"/>
        <item m="1" x="1"/>
        <item h="1" x="0"/>
        <item t="default"/>
      </items>
    </pivotField>
    <pivotField showAll="0"/>
    <pivotField showAll="0"/>
    <pivotField showAll="0"/>
    <pivotField showAll="0"/>
    <pivotField showAll="0"/>
    <pivotField showAll="0"/>
    <pivotField showAll="0"/>
    <pivotField showAll="0" avgSubtotal="1"/>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1">
    <field x="3"/>
  </rowFields>
  <rowItems count="1">
    <i t="grand">
      <x/>
    </i>
  </rowItems>
  <colFields count="1">
    <field x="-2"/>
  </colFields>
  <colItems count="8">
    <i>
      <x/>
    </i>
    <i i="1">
      <x v="1"/>
    </i>
    <i i="2">
      <x v="2"/>
    </i>
    <i i="3">
      <x v="3"/>
    </i>
    <i i="4">
      <x v="4"/>
    </i>
    <i i="5">
      <x v="5"/>
    </i>
    <i i="6">
      <x v="6"/>
    </i>
    <i i="7">
      <x v="7"/>
    </i>
  </colItems>
  <dataFields count="8">
    <dataField name="LGAPre" fld="31" baseField="0" baseItem="0"/>
    <dataField name="LGAPost" fld="35" baseField="0" baseItem="0"/>
    <dataField name="LGBPre" fld="32" baseField="0" baseItem="0"/>
    <dataField name="LGBPost" fld="36" baseField="0" baseItem="0"/>
    <dataField name="LGCPre" fld="33" baseField="0" baseItem="0"/>
    <dataField name="LGCPost" fld="37" baseField="0" baseItem="0"/>
    <dataField name="LGDPre" fld="34" baseField="0" baseItem="0"/>
    <dataField name="LGDPost" fld="38" baseField="0" baseItem="0"/>
  </dataFields>
  <pivotTableStyleInfo name="PivotStyleLight20" showRowHeaders="1" showColHeaders="1" showRowStripes="0" showColStripes="1" showLastColumn="1"/>
</pivotTableDefinition>
</file>

<file path=xl/pivotTables/pivotTable22.xml><?xml version="1.0" encoding="utf-8"?>
<pivotTableDefinition xmlns="http://schemas.openxmlformats.org/spreadsheetml/2006/main" name="PivotTable1" cacheId="8" applyNumberFormats="0" applyBorderFormats="0" applyFontFormats="0" applyPatternFormats="0" applyAlignmentFormats="0" applyWidthHeightFormats="1" dataCaption="Sums" updatedVersion="3" minRefreshableVersion="3" showCalcMbrs="0" useAutoFormatting="1" itemPrintTitles="1" createdVersion="3" indent="0" outline="1" outlineData="1" multipleFieldFilters="0" chartFormat="13" rowHeaderCaption="FRLunch">
  <location ref="B64:J66" firstHeaderRow="1" firstDataRow="2" firstDataCol="1"/>
  <pivotFields count="39">
    <pivotField showAll="0"/>
    <pivotField showAll="0" includeNewItemsInFilter="1"/>
    <pivotField axis="axisRow" showAll="0">
      <items count="4">
        <item m="1" x="2"/>
        <item m="1" x="1"/>
        <item h="1" x="0"/>
        <item t="default"/>
      </items>
    </pivotField>
    <pivotField showAll="0"/>
    <pivotField showAll="0"/>
    <pivotField showAll="0"/>
    <pivotField showAll="0"/>
    <pivotField showAll="0"/>
    <pivotField showAll="0"/>
    <pivotField showAll="0"/>
    <pivotField showAll="0"/>
    <pivotField showAll="0" avgSubtotal="1"/>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1">
    <field x="2"/>
  </rowFields>
  <rowItems count="1">
    <i t="grand">
      <x/>
    </i>
  </rowItems>
  <colFields count="1">
    <field x="-2"/>
  </colFields>
  <colItems count="8">
    <i>
      <x/>
    </i>
    <i i="1">
      <x v="1"/>
    </i>
    <i i="2">
      <x v="2"/>
    </i>
    <i i="3">
      <x v="3"/>
    </i>
    <i i="4">
      <x v="4"/>
    </i>
    <i i="5">
      <x v="5"/>
    </i>
    <i i="6">
      <x v="6"/>
    </i>
    <i i="7">
      <x v="7"/>
    </i>
  </colItems>
  <dataFields count="8">
    <dataField name="LGAPre" fld="31" baseField="0" baseItem="0"/>
    <dataField name="LGAPost" fld="35" baseField="0" baseItem="0"/>
    <dataField name="LGBPre" fld="32" baseField="0" baseItem="0"/>
    <dataField name="LGBPost" fld="36" baseField="0" baseItem="0"/>
    <dataField name="LGCPre" fld="33" baseField="0" baseItem="0"/>
    <dataField name="LGCPost" fld="37" baseField="0" baseItem="0"/>
    <dataField name="LGDPre" fld="34" baseField="0" baseItem="0"/>
    <dataField name="LGDPost" fld="38" baseField="0" baseItem="0"/>
  </dataFields>
  <pivotTableStyleInfo name="PivotStyleLight20" showRowHeaders="1" showColHeaders="1" showRowStripes="0" showColStripes="1" showLastColumn="1"/>
</pivotTableDefinition>
</file>

<file path=xl/pivotTables/pivotTable23.xml><?xml version="1.0" encoding="utf-8"?>
<pivotTableDefinition xmlns="http://schemas.openxmlformats.org/spreadsheetml/2006/main" name="PivotTable11" cacheId="8" applyNumberFormats="0" applyBorderFormats="0" applyFontFormats="0" applyPatternFormats="0" applyAlignmentFormats="0" applyWidthHeightFormats="1" dataCaption="Sums" updatedVersion="3" minRefreshableVersion="3" showCalcMbrs="0" useAutoFormatting="1" itemPrintTitles="1" createdVersion="3" indent="0" outline="1" outlineData="1" multipleFieldFilters="0" chartFormat="13" rowHeaderCaption="Gender">
  <location ref="B56:J58" firstHeaderRow="1" firstDataRow="2" firstDataCol="1"/>
  <pivotFields count="39">
    <pivotField showAll="0"/>
    <pivotField axis="axisRow" showAll="0" includeNewItemsInFilter="1">
      <items count="4">
        <item m="1" x="2"/>
        <item m="1" x="1"/>
        <item h="1" x="0"/>
        <item t="default"/>
      </items>
    </pivotField>
    <pivotField showAll="0"/>
    <pivotField showAll="0"/>
    <pivotField showAll="0"/>
    <pivotField showAll="0"/>
    <pivotField showAll="0"/>
    <pivotField showAll="0"/>
    <pivotField showAll="0"/>
    <pivotField showAll="0"/>
    <pivotField showAll="0"/>
    <pivotField showAll="0" avgSubtotal="1"/>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1">
    <field x="1"/>
  </rowFields>
  <rowItems count="1">
    <i t="grand">
      <x/>
    </i>
  </rowItems>
  <colFields count="1">
    <field x="-2"/>
  </colFields>
  <colItems count="8">
    <i>
      <x/>
    </i>
    <i i="1">
      <x v="1"/>
    </i>
    <i i="2">
      <x v="2"/>
    </i>
    <i i="3">
      <x v="3"/>
    </i>
    <i i="4">
      <x v="4"/>
    </i>
    <i i="5">
      <x v="5"/>
    </i>
    <i i="6">
      <x v="6"/>
    </i>
    <i i="7">
      <x v="7"/>
    </i>
  </colItems>
  <dataFields count="8">
    <dataField name="LGAPre" fld="31" baseField="0" baseItem="0"/>
    <dataField name="LGAPost" fld="35" baseField="0" baseItem="0"/>
    <dataField name="LGBPre" fld="32" baseField="0" baseItem="0"/>
    <dataField name="LGBPost" fld="36" baseField="0" baseItem="0"/>
    <dataField name="LGCPre" fld="33" baseField="0" baseItem="0"/>
    <dataField name="LGCPost" fld="37" baseField="0" baseItem="0"/>
    <dataField name="LGDPre" fld="34" baseField="0" baseItem="0"/>
    <dataField name="LGDPost" fld="38" baseField="0" baseItem="0"/>
  </dataFields>
  <pivotTableStyleInfo name="PivotStyleLight20" showRowHeaders="1" showColHeaders="1" showRowStripes="0" showColStripes="1" showLastColumn="1"/>
</pivotTableDefinition>
</file>

<file path=xl/pivotTables/pivotTable24.xml><?xml version="1.0" encoding="utf-8"?>
<pivotTableDefinition xmlns="http://schemas.openxmlformats.org/spreadsheetml/2006/main" name="PivotTable4" cacheId="8" applyNumberFormats="0" applyBorderFormats="0" applyFontFormats="0" applyPatternFormats="0" applyAlignmentFormats="0" applyWidthHeightFormats="1" dataCaption="Sums" updatedVersion="3" minRefreshableVersion="3" showCalcMbrs="0" useAutoFormatting="1" itemPrintTitles="1" createdVersion="3" indent="0" outline="1" outlineData="1" multipleFieldFilters="0" chartFormat="13" rowHeaderCaption="Limited Eng">
  <location ref="B88:J90" firstHeaderRow="1" firstDataRow="2" firstDataCol="1"/>
  <pivotFields count="39">
    <pivotField showAll="0"/>
    <pivotField showAll="0" includeNewItemsInFilter="1"/>
    <pivotField showAll="0"/>
    <pivotField showAll="0"/>
    <pivotField showAll="0"/>
    <pivotField axis="axisRow" showAll="0">
      <items count="4">
        <item m="1" x="2"/>
        <item m="1" x="1"/>
        <item h="1" x="0"/>
        <item t="default"/>
      </items>
    </pivotField>
    <pivotField showAll="0"/>
    <pivotField showAll="0"/>
    <pivotField showAll="0"/>
    <pivotField showAll="0"/>
    <pivotField showAll="0"/>
    <pivotField showAll="0" avgSubtotal="1"/>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1">
    <field x="5"/>
  </rowFields>
  <rowItems count="1">
    <i t="grand">
      <x/>
    </i>
  </rowItems>
  <colFields count="1">
    <field x="-2"/>
  </colFields>
  <colItems count="8">
    <i>
      <x/>
    </i>
    <i i="1">
      <x v="1"/>
    </i>
    <i i="2">
      <x v="2"/>
    </i>
    <i i="3">
      <x v="3"/>
    </i>
    <i i="4">
      <x v="4"/>
    </i>
    <i i="5">
      <x v="5"/>
    </i>
    <i i="6">
      <x v="6"/>
    </i>
    <i i="7">
      <x v="7"/>
    </i>
  </colItems>
  <dataFields count="8">
    <dataField name="LGAPre" fld="31" baseField="0" baseItem="0"/>
    <dataField name="LGAPost" fld="35" baseField="0" baseItem="0"/>
    <dataField name="LGBPre" fld="32" baseField="0" baseItem="0"/>
    <dataField name="LGBPost" fld="36" baseField="0" baseItem="0"/>
    <dataField name="LGCPre" fld="33" baseField="0" baseItem="0"/>
    <dataField name="LGCPost" fld="37" baseField="0" baseItem="0"/>
    <dataField name="LGDPre" fld="34" baseField="0" baseItem="0"/>
    <dataField name="LGDPost" fld="38" baseField="0" baseItem="0"/>
  </dataFields>
  <pivotTableStyleInfo name="PivotStyleLight20" showRowHeaders="1" showColHeaders="1" showRowStripes="0" showColStripes="1" showLastColumn="1"/>
</pivotTableDefinition>
</file>

<file path=xl/pivotTables/pivotTable25.xml><?xml version="1.0" encoding="utf-8"?>
<pivotTableDefinition xmlns="http://schemas.openxmlformats.org/spreadsheetml/2006/main" name="PivotTable3" cacheId="8" applyNumberFormats="0" applyBorderFormats="0" applyFontFormats="0" applyPatternFormats="0" applyAlignmentFormats="0" applyWidthHeightFormats="1" dataCaption="Sums" updatedVersion="3" minRefreshableVersion="3" showCalcMbrs="0" useAutoFormatting="1" itemPrintTitles="1" createdVersion="3" indent="0" outline="1" outlineData="1" multipleFieldFilters="0" chartFormat="13" rowHeaderCaption="With Dis">
  <location ref="B80:J82" firstHeaderRow="1" firstDataRow="2" firstDataCol="1"/>
  <pivotFields count="39">
    <pivotField showAll="0"/>
    <pivotField showAll="0" includeNewItemsInFilter="1"/>
    <pivotField showAll="0"/>
    <pivotField showAll="0"/>
    <pivotField axis="axisRow" showAll="0">
      <items count="4">
        <item m="1" x="2"/>
        <item m="1" x="1"/>
        <item h="1" x="0"/>
        <item t="default"/>
      </items>
    </pivotField>
    <pivotField showAll="0"/>
    <pivotField showAll="0"/>
    <pivotField showAll="0"/>
    <pivotField showAll="0"/>
    <pivotField showAll="0"/>
    <pivotField showAll="0"/>
    <pivotField showAll="0" avgSubtotal="1"/>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1">
    <field x="4"/>
  </rowFields>
  <rowItems count="1">
    <i t="grand">
      <x/>
    </i>
  </rowItems>
  <colFields count="1">
    <field x="-2"/>
  </colFields>
  <colItems count="8">
    <i>
      <x/>
    </i>
    <i i="1">
      <x v="1"/>
    </i>
    <i i="2">
      <x v="2"/>
    </i>
    <i i="3">
      <x v="3"/>
    </i>
    <i i="4">
      <x v="4"/>
    </i>
    <i i="5">
      <x v="5"/>
    </i>
    <i i="6">
      <x v="6"/>
    </i>
    <i i="7">
      <x v="7"/>
    </i>
  </colItems>
  <dataFields count="8">
    <dataField name="LGAPre" fld="31" baseField="0" baseItem="0"/>
    <dataField name="LGAPost" fld="35" baseField="0" baseItem="0"/>
    <dataField name="LGBPre" fld="32" baseField="0" baseItem="0"/>
    <dataField name="LGBPost" fld="36" baseField="0" baseItem="0"/>
    <dataField name="LGCPre" fld="33" baseField="0" baseItem="0"/>
    <dataField name="LGCPost" fld="37" baseField="0" baseItem="0"/>
    <dataField name="LGDPre" fld="34" baseField="0" baseItem="0"/>
    <dataField name="LGDPost" fld="38" baseField="0" baseItem="0"/>
  </dataFields>
  <pivotTableStyleInfo name="PivotStyleLight20" showRowHeaders="1" showColHeaders="1" showRowStripes="0" showColStripes="1" showLastColumn="1"/>
</pivotTableDefinition>
</file>

<file path=xl/pivotTables/pivotTable3.xml><?xml version="1.0" encoding="utf-8"?>
<pivotTableDefinition xmlns="http://schemas.openxmlformats.org/spreadsheetml/2006/main" name="PivotTable5"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4" rowHeaderCaption="Limited Eng">
  <location ref="A47:C49" firstHeaderRow="1" firstDataRow="2" firstDataCol="1"/>
  <pivotFields count="21">
    <pivotField showAll="0"/>
    <pivotField showAll="0"/>
    <pivotField showAll="0"/>
    <pivotField showAll="0"/>
    <pivotField showAll="0"/>
    <pivotField axis="axisRow" showAll="0">
      <items count="5">
        <item h="1" x="0"/>
        <item m="1" x="3"/>
        <item m="1" x="1"/>
        <item h="1" m="1" x="2"/>
        <item t="default"/>
      </items>
    </pivotField>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s>
  <rowFields count="1">
    <field x="5"/>
  </rowFields>
  <rowItems count="1">
    <i t="grand">
      <x/>
    </i>
  </rowItems>
  <colFields count="1">
    <field x="-2"/>
  </colFields>
  <colItems count="2">
    <i>
      <x/>
    </i>
    <i i="1">
      <x v="1"/>
    </i>
  </colItems>
  <dataFields count="2">
    <dataField name="PreA Mean" fld="6" subtotal="average" baseField="0" baseItem="0" numFmtId="2"/>
    <dataField name="PostA Mean" fld="16" subtotal="average" baseField="0" baseItem="0" numFmtId="2"/>
  </dataFields>
  <chartFormats count="6">
    <chartFormat chart="7" format="2" series="1">
      <pivotArea type="data" outline="0" fieldPosition="0">
        <references count="1">
          <reference field="4294967294" count="1" selected="0">
            <x v="0"/>
          </reference>
        </references>
      </pivotArea>
    </chartFormat>
    <chartFormat chart="7" format="3" series="1">
      <pivotArea type="data" outline="0" fieldPosition="0">
        <references count="1">
          <reference field="4294967294" count="1" selected="0">
            <x v="1"/>
          </reference>
        </references>
      </pivotArea>
    </chartFormat>
    <chartFormat chart="11" format="10" series="1">
      <pivotArea type="data" outline="0" fieldPosition="0">
        <references count="1">
          <reference field="4294967294" count="1" selected="0">
            <x v="0"/>
          </reference>
        </references>
      </pivotArea>
    </chartFormat>
    <chartFormat chart="11" format="11" series="1">
      <pivotArea type="data" outline="0" fieldPosition="0">
        <references count="1">
          <reference field="4294967294" count="1" selected="0">
            <x v="1"/>
          </reference>
        </references>
      </pivotArea>
    </chartFormat>
    <chartFormat chart="13" format="14" series="1">
      <pivotArea type="data" outline="0" fieldPosition="0">
        <references count="1">
          <reference field="4294967294" count="1" selected="0">
            <x v="0"/>
          </reference>
        </references>
      </pivotArea>
    </chartFormat>
    <chartFormat chart="13" format="1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3"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4" rowHeaderCaption="Ethnicity">
  <location ref="A27:C29" firstHeaderRow="1" firstDataRow="2" firstDataCol="1"/>
  <pivotFields count="21">
    <pivotField showAll="0"/>
    <pivotField showAll="0"/>
    <pivotField showAll="0"/>
    <pivotField axis="axisRow" showAll="0">
      <items count="5">
        <item h="1" x="0"/>
        <item m="1" x="3"/>
        <item m="1" x="2"/>
        <item h="1" m="1" x="1"/>
        <item t="default"/>
      </items>
    </pivotField>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s>
  <rowFields count="1">
    <field x="3"/>
  </rowFields>
  <rowItems count="1">
    <i t="grand">
      <x/>
    </i>
  </rowItems>
  <colFields count="1">
    <field x="-2"/>
  </colFields>
  <colItems count="2">
    <i>
      <x/>
    </i>
    <i i="1">
      <x v="1"/>
    </i>
  </colItems>
  <dataFields count="2">
    <dataField name="PreA Mean" fld="6" subtotal="average" baseField="0" baseItem="0" numFmtId="2"/>
    <dataField name="PostA Mean" fld="16" subtotal="average" baseField="0" baseItem="0" numFmtId="2"/>
  </dataFields>
  <chartFormats count="6">
    <chartFormat chart="5" format="2" series="1">
      <pivotArea type="data" outline="0" fieldPosition="0">
        <references count="1">
          <reference field="4294967294" count="1" selected="0">
            <x v="0"/>
          </reference>
        </references>
      </pivotArea>
    </chartFormat>
    <chartFormat chart="5" format="3" series="1">
      <pivotArea type="data" outline="0" fieldPosition="0">
        <references count="1">
          <reference field="4294967294" count="1" selected="0">
            <x v="1"/>
          </reference>
        </references>
      </pivotArea>
    </chartFormat>
    <chartFormat chart="11" format="10" series="1">
      <pivotArea type="data" outline="0" fieldPosition="0">
        <references count="1">
          <reference field="4294967294" count="1" selected="0">
            <x v="0"/>
          </reference>
        </references>
      </pivotArea>
    </chartFormat>
    <chartFormat chart="11" format="11" series="1">
      <pivotArea type="data" outline="0" fieldPosition="0">
        <references count="1">
          <reference field="4294967294" count="1" selected="0">
            <x v="1"/>
          </reference>
        </references>
      </pivotArea>
    </chartFormat>
    <chartFormat chart="13" format="14" series="1">
      <pivotArea type="data" outline="0" fieldPosition="0">
        <references count="1">
          <reference field="4294967294" count="1" selected="0">
            <x v="0"/>
          </reference>
        </references>
      </pivotArea>
    </chartFormat>
    <chartFormat chart="13" format="1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PivotTable2"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0" rowHeaderCaption="FRLunch">
  <location ref="A17:C19" firstHeaderRow="1" firstDataRow="2" firstDataCol="1"/>
  <pivotFields count="21">
    <pivotField showAll="0"/>
    <pivotField showAll="0"/>
    <pivotField axis="axisRow" showAll="0">
      <items count="5">
        <item h="1" x="0"/>
        <item m="1" x="3"/>
        <item m="1" x="1"/>
        <item h="1" m="1" x="2"/>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s>
  <rowFields count="1">
    <field x="2"/>
  </rowFields>
  <rowItems count="1">
    <i t="grand">
      <x/>
    </i>
  </rowItems>
  <colFields count="1">
    <field x="-2"/>
  </colFields>
  <colItems count="2">
    <i>
      <x/>
    </i>
    <i i="1">
      <x v="1"/>
    </i>
  </colItems>
  <dataFields count="2">
    <dataField name="PreA Mean" fld="6" subtotal="average" baseField="0" baseItem="0" numFmtId="2"/>
    <dataField name="PostA Mean" fld="16" subtotal="average" baseField="0" baseItem="0" numFmtId="2"/>
  </dataFields>
  <chartFormats count="6">
    <chartFormat chart="3" format="2"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1"/>
          </reference>
        </references>
      </pivotArea>
    </chartFormat>
    <chartFormat chart="7" format="10" series="1">
      <pivotArea type="data" outline="0" fieldPosition="0">
        <references count="1">
          <reference field="4294967294" count="1" selected="0">
            <x v="0"/>
          </reference>
        </references>
      </pivotArea>
    </chartFormat>
    <chartFormat chart="7" format="11" series="1">
      <pivotArea type="data" outline="0" fieldPosition="0">
        <references count="1">
          <reference field="4294967294" count="1" selected="0">
            <x v="1"/>
          </reference>
        </references>
      </pivotArea>
    </chartFormat>
    <chartFormat chart="9" format="14" series="1">
      <pivotArea type="data" outline="0" fieldPosition="0">
        <references count="1">
          <reference field="4294967294" count="1" selected="0">
            <x v="0"/>
          </reference>
        </references>
      </pivotArea>
    </chartFormat>
    <chartFormat chart="9" format="1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6.xml><?xml version="1.0" encoding="utf-8"?>
<pivotTableDefinition xmlns="http://schemas.openxmlformats.org/spreadsheetml/2006/main" name="PivotTable11"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9" rowHeaderCaption="Gender">
  <location ref="A7:C9" firstHeaderRow="1" firstDataRow="2" firstDataCol="1"/>
  <pivotFields count="21">
    <pivotField showAll="0"/>
    <pivotField axis="axisRow" showAll="0" includeNewItemsInFilter="1">
      <items count="4">
        <item h="1" x="0"/>
        <item m="1" x="2"/>
        <item m="1" x="1"/>
        <item t="default"/>
      </items>
    </pivotField>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s>
  <rowFields count="1">
    <field x="1"/>
  </rowFields>
  <rowItems count="1">
    <i t="grand">
      <x/>
    </i>
  </rowItems>
  <colFields count="1">
    <field x="-2"/>
  </colFields>
  <colItems count="2">
    <i>
      <x/>
    </i>
    <i i="1">
      <x v="1"/>
    </i>
  </colItems>
  <dataFields count="2">
    <dataField name="PreB Mean" fld="7" subtotal="average" baseField="0" baseItem="0" numFmtId="2"/>
    <dataField name="PostB Mean" fld="17" subtotal="average" baseField="0" baseItem="0" numFmtId="2"/>
  </dataFields>
  <chartFormats count="2">
    <chartFormat chart="8"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7.xml><?xml version="1.0" encoding="utf-8"?>
<pivotTableDefinition xmlns="http://schemas.openxmlformats.org/spreadsheetml/2006/main" name="PivotTable10"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6" rowHeaderCaption="FRLunch">
  <location ref="A17:C19" firstHeaderRow="1" firstDataRow="2" firstDataCol="1"/>
  <pivotFields count="21">
    <pivotField showAll="0"/>
    <pivotField showAll="0"/>
    <pivotField axis="axisRow" showAll="0">
      <items count="5">
        <item h="1" x="0"/>
        <item m="1" x="3"/>
        <item m="1" x="1"/>
        <item h="1" m="1" x="2"/>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s>
  <rowFields count="1">
    <field x="2"/>
  </rowFields>
  <rowItems count="1">
    <i t="grand">
      <x/>
    </i>
  </rowItems>
  <colFields count="1">
    <field x="-2"/>
  </colFields>
  <colItems count="2">
    <i>
      <x/>
    </i>
    <i i="1">
      <x v="1"/>
    </i>
  </colItems>
  <dataFields count="2">
    <dataField name="PreB Mean" fld="7" subtotal="average" baseField="0" baseItem="0" numFmtId="2"/>
    <dataField name="PostB Mean" fld="17" subtotal="average" baseField="0" baseItem="0" numFmtId="2"/>
  </dataFields>
  <chartFormats count="2">
    <chartFormat chart="5" format="0" series="1">
      <pivotArea type="data" outline="0" fieldPosition="0">
        <references count="1">
          <reference field="4294967294" count="1" selected="0">
            <x v="0"/>
          </reference>
        </references>
      </pivotArea>
    </chartFormat>
    <chartFormat chart="5"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8.xml><?xml version="1.0" encoding="utf-8"?>
<pivotTableDefinition xmlns="http://schemas.openxmlformats.org/spreadsheetml/2006/main" name="PivotTable9"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0" rowHeaderCaption="Ethnicity">
  <location ref="A27:C29" firstHeaderRow="1" firstDataRow="2" firstDataCol="1"/>
  <pivotFields count="21">
    <pivotField showAll="0"/>
    <pivotField showAll="0"/>
    <pivotField showAll="0"/>
    <pivotField axis="axisRow" showAll="0">
      <items count="5">
        <item h="1" x="0"/>
        <item m="1" x="3"/>
        <item m="1" x="2"/>
        <item h="1" m="1" x="1"/>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s>
  <rowFields count="1">
    <field x="3"/>
  </rowFields>
  <rowItems count="1">
    <i t="grand">
      <x/>
    </i>
  </rowItems>
  <colFields count="1">
    <field x="-2"/>
  </colFields>
  <colItems count="2">
    <i>
      <x/>
    </i>
    <i i="1">
      <x v="1"/>
    </i>
  </colItems>
  <dataFields count="2">
    <dataField name="PreB Mean" fld="7" subtotal="average" baseField="0" baseItem="0" numFmtId="2"/>
    <dataField name="PostB Mean" fld="17" subtotal="average" baseField="0" baseItem="0" numFmtId="2"/>
  </dataFields>
  <chartFormats count="2">
    <chartFormat chart="9" format="0"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pivotTables/pivotTable9.xml><?xml version="1.0" encoding="utf-8"?>
<pivotTableDefinition xmlns="http://schemas.openxmlformats.org/spreadsheetml/2006/main" name="PivotTable8" cacheId="15" applyNumberFormats="0" applyBorderFormats="0" applyFontFormats="0" applyPatternFormats="0" applyAlignmentFormats="0" applyWidthHeightFormats="1" dataCaption="Values" errorCaption="N/A" showError="1" updatedVersion="3" minRefreshableVersion="3" showCalcMbrs="0" useAutoFormatting="1" itemPrintTitles="1" createdVersion="3" indent="0" outline="1" outlineData="1" multipleFieldFilters="0" chartFormat="10" rowHeaderCaption="Limited Eng">
  <location ref="A47:C49" firstHeaderRow="1" firstDataRow="2" firstDataCol="1"/>
  <pivotFields count="21">
    <pivotField showAll="0"/>
    <pivotField showAll="0"/>
    <pivotField showAll="0"/>
    <pivotField showAll="0"/>
    <pivotField showAll="0"/>
    <pivotField axis="axisRow" showAll="0">
      <items count="5">
        <item h="1" x="0"/>
        <item m="1" x="3"/>
        <item m="1" x="1"/>
        <item h="1" m="1" x="2"/>
        <item t="default"/>
      </items>
    </pivotField>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s>
  <rowFields count="1">
    <field x="5"/>
  </rowFields>
  <rowItems count="1">
    <i t="grand">
      <x/>
    </i>
  </rowItems>
  <colFields count="1">
    <field x="-2"/>
  </colFields>
  <colItems count="2">
    <i>
      <x/>
    </i>
    <i i="1">
      <x v="1"/>
    </i>
  </colItems>
  <dataFields count="2">
    <dataField name="PreB Mean" fld="7" subtotal="average" baseField="0" baseItem="0" numFmtId="2"/>
    <dataField name="PostB Mean" fld="17" subtotal="average" baseField="0" baseItem="0" numFmtId="2"/>
  </dataFields>
  <chartFormats count="2">
    <chartFormat chart="9" format="0"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3.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8.xml"/><Relationship Id="rId7" Type="http://schemas.openxmlformats.org/officeDocument/2006/relationships/drawing" Target="../drawings/drawing3.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4.bin"/><Relationship Id="rId5" Type="http://schemas.openxmlformats.org/officeDocument/2006/relationships/pivotTable" Target="../pivotTables/pivotTable10.xml"/><Relationship Id="rId4"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13.xml"/><Relationship Id="rId7" Type="http://schemas.openxmlformats.org/officeDocument/2006/relationships/drawing" Target="../drawings/drawing4.xml"/><Relationship Id="rId2" Type="http://schemas.openxmlformats.org/officeDocument/2006/relationships/pivotTable" Target="../pivotTables/pivotTable12.xml"/><Relationship Id="rId1" Type="http://schemas.openxmlformats.org/officeDocument/2006/relationships/pivotTable" Target="../pivotTables/pivotTable11.xml"/><Relationship Id="rId6" Type="http://schemas.openxmlformats.org/officeDocument/2006/relationships/printerSettings" Target="../printerSettings/printerSettings5.bin"/><Relationship Id="rId5" Type="http://schemas.openxmlformats.org/officeDocument/2006/relationships/pivotTable" Target="../pivotTables/pivotTable15.xml"/><Relationship Id="rId4" Type="http://schemas.openxmlformats.org/officeDocument/2006/relationships/pivotTable" Target="../pivotTables/pivotTable14.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18.xml"/><Relationship Id="rId7" Type="http://schemas.openxmlformats.org/officeDocument/2006/relationships/drawing" Target="../drawings/drawing5.xml"/><Relationship Id="rId2" Type="http://schemas.openxmlformats.org/officeDocument/2006/relationships/pivotTable" Target="../pivotTables/pivotTable17.xml"/><Relationship Id="rId1" Type="http://schemas.openxmlformats.org/officeDocument/2006/relationships/pivotTable" Target="../pivotTables/pivotTable16.xml"/><Relationship Id="rId6" Type="http://schemas.openxmlformats.org/officeDocument/2006/relationships/printerSettings" Target="../printerSettings/printerSettings6.bin"/><Relationship Id="rId5" Type="http://schemas.openxmlformats.org/officeDocument/2006/relationships/pivotTable" Target="../pivotTables/pivotTable20.xml"/><Relationship Id="rId4" Type="http://schemas.openxmlformats.org/officeDocument/2006/relationships/pivotTable" Target="../pivotTables/pivotTable19.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23.xml"/><Relationship Id="rId2" Type="http://schemas.openxmlformats.org/officeDocument/2006/relationships/pivotTable" Target="../pivotTables/pivotTable22.xml"/><Relationship Id="rId1" Type="http://schemas.openxmlformats.org/officeDocument/2006/relationships/pivotTable" Target="../pivotTables/pivotTable21.xml"/><Relationship Id="rId6" Type="http://schemas.openxmlformats.org/officeDocument/2006/relationships/printerSettings" Target="../printerSettings/printerSettings7.bin"/><Relationship Id="rId5" Type="http://schemas.openxmlformats.org/officeDocument/2006/relationships/pivotTable" Target="../pivotTables/pivotTable25.xml"/><Relationship Id="rId4" Type="http://schemas.openxmlformats.org/officeDocument/2006/relationships/pivotTable" Target="../pivotTables/pivotTable2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F103"/>
  <sheetViews>
    <sheetView tabSelected="1" workbookViewId="0">
      <selection activeCell="O3" sqref="O3"/>
    </sheetView>
  </sheetViews>
  <sheetFormatPr defaultRowHeight="12.75"/>
  <cols>
    <col min="2" max="2" width="16.42578125" customWidth="1"/>
    <col min="3" max="3" width="8.140625" customWidth="1"/>
    <col min="4" max="4" width="9.5703125" customWidth="1"/>
    <col min="5" max="5" width="8.140625" customWidth="1"/>
    <col min="6" max="6" width="8" customWidth="1"/>
    <col min="7" max="7" width="10.28515625" customWidth="1"/>
    <col min="8" max="9" width="6.42578125" customWidth="1"/>
    <col min="10" max="10" width="6.7109375" customWidth="1"/>
    <col min="11" max="11" width="6.42578125" customWidth="1"/>
    <col min="12" max="13" width="6.28515625" customWidth="1"/>
    <col min="14" max="14" width="6" customWidth="1"/>
    <col min="15" max="15" width="5.85546875" customWidth="1"/>
    <col min="16" max="16" width="7.42578125" customWidth="1"/>
  </cols>
  <sheetData>
    <row r="1" spans="1:32" ht="18">
      <c r="A1" s="149" t="s">
        <v>131</v>
      </c>
      <c r="B1" s="149"/>
      <c r="C1" s="149"/>
      <c r="O1" s="7" t="s">
        <v>211</v>
      </c>
    </row>
    <row r="2" spans="1:32">
      <c r="A2" s="19" t="s">
        <v>132</v>
      </c>
    </row>
    <row r="3" spans="1:32">
      <c r="B3" s="120" t="s">
        <v>133</v>
      </c>
      <c r="C3" s="120" t="s">
        <v>134</v>
      </c>
      <c r="D3" s="120" t="s">
        <v>135</v>
      </c>
      <c r="E3" s="120" t="s">
        <v>136</v>
      </c>
      <c r="F3" s="120" t="s">
        <v>137</v>
      </c>
    </row>
    <row r="4" spans="1:32">
      <c r="A4" s="59" t="s">
        <v>138</v>
      </c>
      <c r="B4" s="120">
        <v>800000001</v>
      </c>
      <c r="C4" s="120">
        <v>2009</v>
      </c>
      <c r="D4" s="120" t="s">
        <v>139</v>
      </c>
      <c r="E4" s="120" t="s">
        <v>140</v>
      </c>
      <c r="F4" s="120">
        <v>500</v>
      </c>
    </row>
    <row r="5" spans="1:32" ht="15">
      <c r="B5" s="107"/>
      <c r="C5" s="107"/>
      <c r="D5" s="133"/>
      <c r="E5" s="107"/>
      <c r="F5" s="128"/>
    </row>
    <row r="6" spans="1:32">
      <c r="AF6" s="130" t="s">
        <v>161</v>
      </c>
    </row>
    <row r="7" spans="1:32" ht="18">
      <c r="A7" s="21" t="s">
        <v>50</v>
      </c>
      <c r="B7" s="7"/>
      <c r="C7" s="8"/>
      <c r="D7" s="8"/>
      <c r="E7" s="8"/>
      <c r="F7" s="8"/>
      <c r="G7" s="8"/>
      <c r="H7" s="7"/>
      <c r="I7" s="7"/>
      <c r="J7" s="7"/>
      <c r="K7" s="7"/>
      <c r="L7" s="7"/>
      <c r="N7" s="7"/>
      <c r="AF7" s="19" t="s">
        <v>158</v>
      </c>
    </row>
    <row r="8" spans="1:32">
      <c r="A8" s="1"/>
      <c r="B8" s="7"/>
      <c r="C8" s="8"/>
      <c r="D8" s="8"/>
      <c r="E8" s="8"/>
      <c r="F8" s="8"/>
      <c r="G8" s="8"/>
      <c r="H8" s="7"/>
      <c r="I8" s="7"/>
      <c r="J8" s="7"/>
      <c r="K8" s="7"/>
      <c r="L8" s="7"/>
      <c r="N8" s="7"/>
      <c r="AF8" s="19" t="s">
        <v>139</v>
      </c>
    </row>
    <row r="9" spans="1:32" ht="12.75" customHeight="1">
      <c r="A9" s="125" t="s">
        <v>40</v>
      </c>
      <c r="B9" s="156" t="s">
        <v>147</v>
      </c>
      <c r="C9" s="156"/>
      <c r="D9" s="156"/>
      <c r="E9" s="156"/>
      <c r="F9" s="156"/>
      <c r="G9" s="156"/>
      <c r="H9" s="156"/>
      <c r="I9" s="156"/>
      <c r="J9" s="156"/>
      <c r="K9" s="156"/>
      <c r="L9" s="156"/>
      <c r="M9" s="156"/>
      <c r="N9" s="156"/>
      <c r="O9" s="156"/>
    </row>
    <row r="10" spans="1:32">
      <c r="A10" s="20"/>
      <c r="B10" s="156"/>
      <c r="C10" s="156"/>
      <c r="D10" s="156"/>
      <c r="E10" s="156"/>
      <c r="F10" s="156"/>
      <c r="G10" s="156"/>
      <c r="H10" s="156"/>
      <c r="I10" s="156"/>
      <c r="J10" s="156"/>
      <c r="K10" s="156"/>
      <c r="L10" s="156"/>
      <c r="M10" s="156"/>
      <c r="N10" s="156"/>
      <c r="O10" s="156"/>
    </row>
    <row r="11" spans="1:32">
      <c r="A11" s="20"/>
      <c r="B11" s="60"/>
      <c r="C11" s="60"/>
      <c r="D11" s="60"/>
      <c r="E11" s="60"/>
      <c r="F11" s="60"/>
      <c r="G11" s="60"/>
      <c r="H11" s="60"/>
      <c r="I11" s="60"/>
      <c r="J11" s="60"/>
      <c r="K11" s="60"/>
      <c r="L11" s="60"/>
      <c r="M11" s="60"/>
      <c r="N11" s="60"/>
      <c r="O11" s="60"/>
      <c r="AF11" s="19" t="s">
        <v>140</v>
      </c>
    </row>
    <row r="12" spans="1:32">
      <c r="A12" s="20"/>
      <c r="B12" s="19"/>
      <c r="G12" s="7"/>
      <c r="H12" s="7"/>
      <c r="I12" s="7"/>
      <c r="J12" s="7"/>
      <c r="K12" s="7"/>
      <c r="L12" s="7"/>
      <c r="M12" s="7"/>
      <c r="N12" s="7"/>
      <c r="AF12" s="19" t="s">
        <v>159</v>
      </c>
    </row>
    <row r="13" spans="1:32">
      <c r="B13" s="59" t="s">
        <v>63</v>
      </c>
      <c r="G13" s="7"/>
      <c r="H13" s="7"/>
      <c r="I13" s="7"/>
      <c r="J13" s="7"/>
      <c r="K13" s="7"/>
      <c r="L13" s="7"/>
      <c r="M13" s="7"/>
      <c r="N13" s="7"/>
      <c r="AF13" s="19" t="s">
        <v>163</v>
      </c>
    </row>
    <row r="14" spans="1:32" ht="12.75" customHeight="1">
      <c r="B14" s="157" t="s">
        <v>79</v>
      </c>
      <c r="C14" s="157"/>
      <c r="D14" s="157"/>
      <c r="E14" s="157"/>
      <c r="F14" s="157"/>
      <c r="G14" s="157"/>
      <c r="H14" s="157"/>
      <c r="I14" s="157"/>
      <c r="J14" s="157"/>
      <c r="K14" s="157"/>
      <c r="L14" s="157"/>
      <c r="M14" s="157"/>
      <c r="N14" s="157"/>
      <c r="O14" s="157"/>
      <c r="AF14" s="19" t="s">
        <v>5</v>
      </c>
    </row>
    <row r="15" spans="1:32">
      <c r="B15" s="157"/>
      <c r="C15" s="157"/>
      <c r="D15" s="157"/>
      <c r="E15" s="157"/>
      <c r="F15" s="157"/>
      <c r="G15" s="157"/>
      <c r="H15" s="157"/>
      <c r="I15" s="157"/>
      <c r="J15" s="157"/>
      <c r="K15" s="157"/>
      <c r="L15" s="157"/>
      <c r="M15" s="157"/>
      <c r="N15" s="157"/>
      <c r="O15" s="157"/>
      <c r="AF15" s="19" t="s">
        <v>4</v>
      </c>
    </row>
    <row r="16" spans="1:32">
      <c r="B16" s="61"/>
      <c r="C16" s="61"/>
      <c r="D16" s="61"/>
      <c r="E16" s="61"/>
      <c r="F16" s="61"/>
      <c r="G16" s="61"/>
      <c r="H16" s="61"/>
      <c r="I16" s="61"/>
      <c r="J16" s="61"/>
      <c r="K16" s="61"/>
      <c r="L16" s="61"/>
      <c r="M16" s="61"/>
      <c r="N16" s="61"/>
      <c r="O16" s="61"/>
    </row>
    <row r="17" spans="1:32">
      <c r="B17" s="19"/>
      <c r="G17" s="7"/>
      <c r="H17" s="7"/>
      <c r="I17" s="7"/>
      <c r="J17" s="7"/>
      <c r="K17" s="7"/>
      <c r="L17" s="7"/>
      <c r="M17" s="7"/>
      <c r="N17" s="7"/>
      <c r="AF17" s="19" t="s">
        <v>86</v>
      </c>
    </row>
    <row r="18" spans="1:32" ht="18">
      <c r="B18" s="123" t="s">
        <v>39</v>
      </c>
      <c r="C18" s="8"/>
      <c r="D18" s="8"/>
      <c r="E18" s="8"/>
      <c r="F18" s="8"/>
      <c r="G18" s="8"/>
      <c r="H18" s="7"/>
      <c r="I18" s="7"/>
      <c r="J18" s="7"/>
      <c r="K18" s="7"/>
      <c r="L18" s="7"/>
      <c r="M18" s="7"/>
      <c r="N18" s="7"/>
      <c r="O18" s="7"/>
      <c r="AF18" s="19" t="s">
        <v>6</v>
      </c>
    </row>
    <row r="19" spans="1:32">
      <c r="B19" s="105" t="s">
        <v>0</v>
      </c>
      <c r="C19" s="105" t="s">
        <v>1</v>
      </c>
      <c r="D19" s="105" t="s">
        <v>2</v>
      </c>
      <c r="E19" s="105" t="s">
        <v>74</v>
      </c>
      <c r="F19" s="105" t="s">
        <v>75</v>
      </c>
      <c r="G19" s="105" t="s">
        <v>78</v>
      </c>
      <c r="H19" s="105" t="s">
        <v>9</v>
      </c>
      <c r="I19" s="105" t="s">
        <v>10</v>
      </c>
      <c r="J19" s="105" t="s">
        <v>11</v>
      </c>
      <c r="K19" s="105" t="s">
        <v>65</v>
      </c>
      <c r="L19" s="106" t="s">
        <v>13</v>
      </c>
      <c r="M19" s="106" t="s">
        <v>14</v>
      </c>
      <c r="N19" s="106" t="s">
        <v>15</v>
      </c>
      <c r="O19" s="106" t="s">
        <v>64</v>
      </c>
    </row>
    <row r="20" spans="1:32">
      <c r="B20" s="121" t="s">
        <v>28</v>
      </c>
      <c r="C20" s="122" t="s">
        <v>3</v>
      </c>
      <c r="D20" s="122" t="s">
        <v>5</v>
      </c>
      <c r="E20" s="122" t="s">
        <v>6</v>
      </c>
      <c r="F20" s="122" t="s">
        <v>4</v>
      </c>
      <c r="G20" s="122" t="s">
        <v>4</v>
      </c>
      <c r="H20" s="122">
        <v>4</v>
      </c>
      <c r="I20" s="122">
        <v>3</v>
      </c>
      <c r="J20" s="122">
        <v>5</v>
      </c>
      <c r="K20" s="122">
        <v>9</v>
      </c>
      <c r="L20" s="122">
        <v>3</v>
      </c>
      <c r="M20" s="122">
        <v>4</v>
      </c>
      <c r="N20" s="122">
        <v>5</v>
      </c>
      <c r="O20" s="122">
        <v>12</v>
      </c>
      <c r="AF20" s="19" t="s">
        <v>3</v>
      </c>
    </row>
    <row r="21" spans="1:32">
      <c r="G21" s="7"/>
      <c r="H21" s="7"/>
      <c r="I21" s="7"/>
      <c r="J21" s="7"/>
      <c r="K21" s="7"/>
      <c r="L21" s="7"/>
      <c r="M21" s="7"/>
      <c r="N21" s="7"/>
      <c r="AF21" s="19" t="s">
        <v>85</v>
      </c>
    </row>
    <row r="22" spans="1:32">
      <c r="B22" s="28" t="s">
        <v>41</v>
      </c>
      <c r="C22" s="28" t="s">
        <v>42</v>
      </c>
      <c r="D22" s="28"/>
      <c r="E22" s="28" t="s">
        <v>43</v>
      </c>
      <c r="F22" s="28"/>
      <c r="G22" s="7"/>
      <c r="H22" s="7"/>
      <c r="I22" s="7"/>
      <c r="J22" s="7"/>
      <c r="K22" s="7"/>
      <c r="L22" s="7"/>
      <c r="M22" s="7"/>
      <c r="N22" s="7"/>
    </row>
    <row r="23" spans="1:32">
      <c r="B23" s="29" t="s">
        <v>1</v>
      </c>
      <c r="C23" s="19" t="s">
        <v>44</v>
      </c>
      <c r="D23" s="19"/>
      <c r="E23" s="19" t="s">
        <v>45</v>
      </c>
      <c r="F23" s="19"/>
      <c r="G23" s="7"/>
      <c r="H23" s="7"/>
      <c r="I23" s="7"/>
      <c r="J23" s="7"/>
      <c r="K23" s="7"/>
      <c r="L23" s="7"/>
      <c r="M23" s="7"/>
      <c r="N23" s="7"/>
    </row>
    <row r="24" spans="1:32">
      <c r="B24" s="29" t="s">
        <v>2</v>
      </c>
      <c r="C24" s="19" t="s">
        <v>48</v>
      </c>
      <c r="D24" s="19"/>
      <c r="E24" s="19" t="s">
        <v>49</v>
      </c>
      <c r="F24" s="19"/>
      <c r="G24" s="7"/>
      <c r="H24" s="7"/>
      <c r="I24" s="7"/>
      <c r="J24" s="7"/>
      <c r="K24" s="7"/>
      <c r="L24" s="7"/>
      <c r="M24" s="7"/>
      <c r="N24" s="7"/>
    </row>
    <row r="25" spans="1:32">
      <c r="B25" s="29" t="s">
        <v>74</v>
      </c>
      <c r="C25" s="19" t="s">
        <v>46</v>
      </c>
      <c r="D25" s="19"/>
      <c r="E25" s="19" t="s">
        <v>47</v>
      </c>
      <c r="F25" s="19"/>
      <c r="G25" s="7"/>
      <c r="H25" s="7"/>
      <c r="I25" s="7"/>
      <c r="J25" s="7"/>
      <c r="K25" s="7"/>
      <c r="L25" s="7"/>
      <c r="M25" s="7"/>
      <c r="N25" s="7"/>
    </row>
    <row r="26" spans="1:32">
      <c r="B26" s="58" t="s">
        <v>76</v>
      </c>
      <c r="C26" s="19" t="s">
        <v>48</v>
      </c>
      <c r="D26" s="19"/>
      <c r="E26" s="19" t="s">
        <v>49</v>
      </c>
      <c r="F26" s="19"/>
      <c r="G26" s="7"/>
      <c r="H26" s="7"/>
      <c r="I26" s="7"/>
      <c r="J26" s="7"/>
      <c r="K26" s="7"/>
      <c r="L26" s="7"/>
      <c r="M26" s="7"/>
      <c r="N26" s="7"/>
    </row>
    <row r="27" spans="1:32" ht="25.5">
      <c r="B27" s="58" t="s">
        <v>77</v>
      </c>
      <c r="C27" s="19" t="s">
        <v>48</v>
      </c>
      <c r="D27" s="19"/>
      <c r="E27" s="19" t="s">
        <v>49</v>
      </c>
      <c r="F27" s="19"/>
      <c r="G27" s="7"/>
      <c r="H27" s="7"/>
      <c r="I27" s="7"/>
      <c r="J27" s="7"/>
      <c r="K27" s="7"/>
      <c r="L27" s="7"/>
      <c r="M27" s="7"/>
      <c r="N27" s="7"/>
    </row>
    <row r="28" spans="1:32">
      <c r="B28" s="25"/>
      <c r="C28" s="19"/>
      <c r="D28" s="19"/>
      <c r="E28" s="19"/>
      <c r="F28" s="19"/>
      <c r="G28" s="7"/>
      <c r="H28" s="7"/>
      <c r="I28" s="7"/>
      <c r="J28" s="7"/>
      <c r="K28" s="7"/>
      <c r="L28" s="7"/>
      <c r="M28" s="7"/>
      <c r="N28" s="7"/>
      <c r="P28" s="16"/>
    </row>
    <row r="29" spans="1:32" ht="15.75">
      <c r="A29" s="124" t="s">
        <v>51</v>
      </c>
      <c r="B29" s="22" t="s">
        <v>68</v>
      </c>
      <c r="C29" s="19"/>
      <c r="D29" s="19"/>
      <c r="E29" s="19"/>
      <c r="F29" s="19"/>
      <c r="G29" s="7"/>
      <c r="H29" s="7"/>
      <c r="I29" s="7"/>
      <c r="J29" s="7"/>
      <c r="K29" s="7"/>
      <c r="L29" s="7"/>
      <c r="M29" s="7"/>
      <c r="N29" s="7"/>
      <c r="P29" s="16"/>
    </row>
    <row r="30" spans="1:32">
      <c r="A30" s="62"/>
      <c r="P30" s="16"/>
    </row>
    <row r="31" spans="1:32">
      <c r="B31" s="150" t="s">
        <v>7</v>
      </c>
      <c r="C31" s="151"/>
      <c r="D31" s="151"/>
      <c r="E31" s="151"/>
      <c r="F31" s="151"/>
      <c r="G31" s="152"/>
      <c r="H31" s="150" t="s">
        <v>29</v>
      </c>
      <c r="I31" s="151"/>
      <c r="J31" s="151"/>
      <c r="K31" s="152"/>
      <c r="L31" s="153" t="s">
        <v>30</v>
      </c>
      <c r="M31" s="154"/>
      <c r="N31" s="154"/>
      <c r="O31" s="155"/>
      <c r="P31" s="16"/>
    </row>
    <row r="32" spans="1:32">
      <c r="A32" s="26" t="s">
        <v>36</v>
      </c>
      <c r="B32" s="10" t="s">
        <v>0</v>
      </c>
      <c r="C32" s="10" t="s">
        <v>1</v>
      </c>
      <c r="D32" s="10" t="s">
        <v>2</v>
      </c>
      <c r="E32" s="10" t="s">
        <v>74</v>
      </c>
      <c r="F32" s="55" t="s">
        <v>75</v>
      </c>
      <c r="G32" s="56" t="s">
        <v>78</v>
      </c>
      <c r="H32" s="10" t="s">
        <v>9</v>
      </c>
      <c r="I32" s="10" t="s">
        <v>10</v>
      </c>
      <c r="J32" s="10" t="s">
        <v>11</v>
      </c>
      <c r="K32" s="10" t="s">
        <v>65</v>
      </c>
      <c r="L32" s="18" t="s">
        <v>13</v>
      </c>
      <c r="M32" s="18" t="s">
        <v>14</v>
      </c>
      <c r="N32" s="18" t="s">
        <v>15</v>
      </c>
      <c r="O32" s="56" t="s">
        <v>64</v>
      </c>
      <c r="P32" s="16"/>
    </row>
    <row r="33" spans="1:16">
      <c r="A33" s="1">
        <v>1</v>
      </c>
      <c r="B33" s="47"/>
      <c r="C33" s="48"/>
      <c r="D33" s="48"/>
      <c r="E33" s="48"/>
      <c r="F33" s="48"/>
      <c r="G33" s="48"/>
      <c r="H33" s="48"/>
      <c r="I33" s="48"/>
      <c r="J33" s="48"/>
      <c r="K33" s="48"/>
      <c r="L33" s="48"/>
      <c r="M33" s="48"/>
      <c r="N33" s="48"/>
      <c r="O33" s="48"/>
      <c r="P33" s="16"/>
    </row>
    <row r="34" spans="1:16">
      <c r="A34" s="1">
        <v>2</v>
      </c>
      <c r="B34" s="47"/>
      <c r="C34" s="48"/>
      <c r="D34" s="48"/>
      <c r="E34" s="48"/>
      <c r="F34" s="48"/>
      <c r="G34" s="48"/>
      <c r="H34" s="48"/>
      <c r="I34" s="48"/>
      <c r="J34" s="48"/>
      <c r="K34" s="48"/>
      <c r="L34" s="48"/>
      <c r="M34" s="48"/>
      <c r="N34" s="48"/>
      <c r="O34" s="48"/>
      <c r="P34" s="16"/>
    </row>
    <row r="35" spans="1:16">
      <c r="A35" s="1">
        <v>3</v>
      </c>
      <c r="B35" s="47"/>
      <c r="C35" s="48"/>
      <c r="D35" s="48"/>
      <c r="E35" s="48"/>
      <c r="F35" s="48"/>
      <c r="G35" s="48"/>
      <c r="H35" s="48"/>
      <c r="I35" s="48"/>
      <c r="J35" s="48"/>
      <c r="K35" s="48"/>
      <c r="L35" s="48"/>
      <c r="M35" s="48"/>
      <c r="N35" s="48"/>
      <c r="O35" s="48"/>
    </row>
    <row r="36" spans="1:16">
      <c r="A36" s="1">
        <v>4</v>
      </c>
      <c r="B36" s="47"/>
      <c r="C36" s="48"/>
      <c r="D36" s="48"/>
      <c r="E36" s="48"/>
      <c r="F36" s="48"/>
      <c r="G36" s="48"/>
      <c r="H36" s="48"/>
      <c r="I36" s="48"/>
      <c r="J36" s="48"/>
      <c r="K36" s="48"/>
      <c r="L36" s="48"/>
      <c r="M36" s="48"/>
      <c r="N36" s="48"/>
      <c r="O36" s="48"/>
      <c r="P36" s="16"/>
    </row>
    <row r="37" spans="1:16">
      <c r="A37" s="1">
        <v>5</v>
      </c>
      <c r="B37" s="47"/>
      <c r="C37" s="48"/>
      <c r="D37" s="48"/>
      <c r="E37" s="48"/>
      <c r="F37" s="48"/>
      <c r="G37" s="48"/>
      <c r="H37" s="48"/>
      <c r="I37" s="48"/>
      <c r="J37" s="48"/>
      <c r="K37" s="48"/>
      <c r="L37" s="48"/>
      <c r="M37" s="48"/>
      <c r="N37" s="48"/>
      <c r="O37" s="48"/>
      <c r="P37" s="16"/>
    </row>
    <row r="38" spans="1:16">
      <c r="A38" s="1">
        <v>6</v>
      </c>
      <c r="B38" s="47"/>
      <c r="C38" s="48"/>
      <c r="D38" s="48"/>
      <c r="E38" s="48"/>
      <c r="F38" s="48"/>
      <c r="G38" s="48"/>
      <c r="H38" s="48"/>
      <c r="I38" s="48"/>
      <c r="J38" s="48"/>
      <c r="K38" s="48"/>
      <c r="L38" s="48"/>
      <c r="M38" s="48"/>
      <c r="N38" s="48"/>
      <c r="O38" s="48"/>
      <c r="P38" s="16"/>
    </row>
    <row r="39" spans="1:16">
      <c r="A39" s="1">
        <v>7</v>
      </c>
      <c r="B39" s="47"/>
      <c r="C39" s="48"/>
      <c r="D39" s="48"/>
      <c r="E39" s="48"/>
      <c r="F39" s="48"/>
      <c r="G39" s="48"/>
      <c r="H39" s="48"/>
      <c r="I39" s="48"/>
      <c r="J39" s="48"/>
      <c r="K39" s="48"/>
      <c r="L39" s="48"/>
      <c r="M39" s="48"/>
      <c r="N39" s="48"/>
      <c r="O39" s="48"/>
    </row>
    <row r="40" spans="1:16">
      <c r="A40" s="1">
        <v>8</v>
      </c>
      <c r="B40" s="47"/>
      <c r="C40" s="48"/>
      <c r="D40" s="48"/>
      <c r="E40" s="48"/>
      <c r="F40" s="48"/>
      <c r="G40" s="48"/>
      <c r="H40" s="48"/>
      <c r="I40" s="48"/>
      <c r="J40" s="48"/>
      <c r="K40" s="48"/>
      <c r="L40" s="48"/>
      <c r="M40" s="48"/>
      <c r="N40" s="48"/>
      <c r="O40" s="48"/>
    </row>
    <row r="41" spans="1:16">
      <c r="A41" s="1">
        <v>9</v>
      </c>
      <c r="B41" s="47"/>
      <c r="C41" s="48"/>
      <c r="D41" s="48"/>
      <c r="E41" s="48"/>
      <c r="F41" s="48"/>
      <c r="G41" s="48"/>
      <c r="H41" s="48"/>
      <c r="I41" s="48"/>
      <c r="J41" s="48"/>
      <c r="K41" s="48"/>
      <c r="L41" s="48"/>
      <c r="M41" s="48"/>
      <c r="N41" s="48"/>
      <c r="O41" s="48"/>
    </row>
    <row r="42" spans="1:16">
      <c r="A42" s="1">
        <v>10</v>
      </c>
      <c r="B42" s="47"/>
      <c r="C42" s="48"/>
      <c r="D42" s="48"/>
      <c r="E42" s="48"/>
      <c r="F42" s="48"/>
      <c r="G42" s="48"/>
      <c r="H42" s="48"/>
      <c r="I42" s="48"/>
      <c r="J42" s="48"/>
      <c r="K42" s="48"/>
      <c r="L42" s="48"/>
      <c r="M42" s="48"/>
      <c r="N42" s="48"/>
      <c r="O42" s="48"/>
    </row>
    <row r="43" spans="1:16">
      <c r="A43" s="1">
        <v>11</v>
      </c>
      <c r="B43" s="47"/>
      <c r="C43" s="48"/>
      <c r="D43" s="48"/>
      <c r="E43" s="48"/>
      <c r="F43" s="48"/>
      <c r="G43" s="48"/>
      <c r="H43" s="48"/>
      <c r="I43" s="48"/>
      <c r="J43" s="48"/>
      <c r="K43" s="48"/>
      <c r="L43" s="48"/>
      <c r="M43" s="48"/>
      <c r="N43" s="48"/>
      <c r="O43" s="48"/>
    </row>
    <row r="44" spans="1:16">
      <c r="A44" s="1">
        <v>12</v>
      </c>
      <c r="B44" s="47"/>
      <c r="C44" s="48"/>
      <c r="D44" s="48"/>
      <c r="E44" s="48"/>
      <c r="F44" s="48"/>
      <c r="G44" s="48"/>
      <c r="H44" s="48"/>
      <c r="I44" s="48"/>
      <c r="J44" s="48"/>
      <c r="K44" s="48"/>
      <c r="L44" s="48"/>
      <c r="M44" s="48"/>
      <c r="N44" s="48"/>
      <c r="O44" s="48"/>
    </row>
    <row r="45" spans="1:16">
      <c r="A45" s="1">
        <v>13</v>
      </c>
      <c r="B45" s="47"/>
      <c r="C45" s="48"/>
      <c r="D45" s="48"/>
      <c r="E45" s="48"/>
      <c r="F45" s="48"/>
      <c r="G45" s="48"/>
      <c r="H45" s="48"/>
      <c r="I45" s="48"/>
      <c r="J45" s="48"/>
      <c r="K45" s="48"/>
      <c r="L45" s="48"/>
      <c r="M45" s="48"/>
      <c r="N45" s="48"/>
      <c r="O45" s="48"/>
    </row>
    <row r="46" spans="1:16">
      <c r="A46" s="1">
        <v>14</v>
      </c>
      <c r="B46" s="47"/>
      <c r="C46" s="48"/>
      <c r="D46" s="48"/>
      <c r="E46" s="48"/>
      <c r="F46" s="48"/>
      <c r="G46" s="48"/>
      <c r="H46" s="48"/>
      <c r="I46" s="48"/>
      <c r="J46" s="48"/>
      <c r="K46" s="48"/>
      <c r="L46" s="48"/>
      <c r="M46" s="48"/>
      <c r="N46" s="48"/>
      <c r="O46" s="48"/>
    </row>
    <row r="47" spans="1:16">
      <c r="A47" s="1">
        <v>15</v>
      </c>
      <c r="B47" s="47"/>
      <c r="C47" s="48"/>
      <c r="D47" s="48"/>
      <c r="E47" s="48"/>
      <c r="F47" s="48"/>
      <c r="G47" s="48"/>
      <c r="H47" s="48"/>
      <c r="I47" s="48"/>
      <c r="J47" s="48"/>
      <c r="K47" s="48"/>
      <c r="L47" s="48"/>
      <c r="M47" s="48"/>
      <c r="N47" s="48"/>
      <c r="O47" s="48"/>
    </row>
    <row r="48" spans="1:16">
      <c r="A48" s="1">
        <v>16</v>
      </c>
      <c r="B48" s="47"/>
      <c r="C48" s="48"/>
      <c r="D48" s="48"/>
      <c r="E48" s="48"/>
      <c r="F48" s="48"/>
      <c r="G48" s="48"/>
      <c r="H48" s="48"/>
      <c r="I48" s="48"/>
      <c r="J48" s="48"/>
      <c r="K48" s="48"/>
      <c r="L48" s="48"/>
      <c r="M48" s="48"/>
      <c r="N48" s="48"/>
      <c r="O48" s="48"/>
    </row>
    <row r="49" spans="1:15">
      <c r="A49" s="1">
        <v>17</v>
      </c>
      <c r="B49" s="47"/>
      <c r="C49" s="48"/>
      <c r="D49" s="48"/>
      <c r="E49" s="48"/>
      <c r="F49" s="48"/>
      <c r="G49" s="48"/>
      <c r="H49" s="48"/>
      <c r="I49" s="48"/>
      <c r="J49" s="48"/>
      <c r="K49" s="48"/>
      <c r="L49" s="48"/>
      <c r="M49" s="48"/>
      <c r="N49" s="48"/>
      <c r="O49" s="48"/>
    </row>
    <row r="50" spans="1:15">
      <c r="A50" s="1">
        <v>18</v>
      </c>
      <c r="B50" s="47"/>
      <c r="C50" s="48"/>
      <c r="D50" s="48"/>
      <c r="E50" s="48"/>
      <c r="F50" s="48"/>
      <c r="G50" s="48"/>
      <c r="H50" s="48"/>
      <c r="I50" s="48"/>
      <c r="J50" s="48"/>
      <c r="K50" s="48"/>
      <c r="L50" s="48"/>
      <c r="M50" s="48"/>
      <c r="N50" s="48"/>
      <c r="O50" s="48"/>
    </row>
    <row r="51" spans="1:15">
      <c r="A51" s="1">
        <v>19</v>
      </c>
      <c r="B51" s="47"/>
      <c r="C51" s="48"/>
      <c r="D51" s="48"/>
      <c r="E51" s="48"/>
      <c r="F51" s="48"/>
      <c r="G51" s="48"/>
      <c r="H51" s="48"/>
      <c r="I51" s="48"/>
      <c r="J51" s="48"/>
      <c r="K51" s="48"/>
      <c r="L51" s="48"/>
      <c r="M51" s="48"/>
      <c r="N51" s="48"/>
      <c r="O51" s="48"/>
    </row>
    <row r="52" spans="1:15">
      <c r="A52" s="1">
        <v>20</v>
      </c>
      <c r="B52" s="47"/>
      <c r="C52" s="48"/>
      <c r="D52" s="48"/>
      <c r="E52" s="48"/>
      <c r="F52" s="48"/>
      <c r="G52" s="48"/>
      <c r="H52" s="48"/>
      <c r="I52" s="48"/>
      <c r="J52" s="48"/>
      <c r="K52" s="48"/>
      <c r="L52" s="48"/>
      <c r="M52" s="48"/>
      <c r="N52" s="48"/>
      <c r="O52" s="48"/>
    </row>
    <row r="53" spans="1:15">
      <c r="A53" s="1">
        <v>21</v>
      </c>
      <c r="B53" s="47"/>
      <c r="C53" s="48"/>
      <c r="D53" s="48"/>
      <c r="E53" s="48"/>
      <c r="F53" s="48"/>
      <c r="G53" s="48"/>
      <c r="H53" s="48"/>
      <c r="I53" s="48"/>
      <c r="J53" s="48"/>
      <c r="K53" s="48"/>
      <c r="L53" s="48"/>
      <c r="M53" s="48"/>
      <c r="N53" s="48"/>
      <c r="O53" s="48"/>
    </row>
    <row r="54" spans="1:15">
      <c r="A54" s="1">
        <v>22</v>
      </c>
      <c r="B54" s="47"/>
      <c r="C54" s="48"/>
      <c r="D54" s="48"/>
      <c r="E54" s="48"/>
      <c r="F54" s="48"/>
      <c r="G54" s="48"/>
      <c r="H54" s="48"/>
      <c r="I54" s="48"/>
      <c r="J54" s="48"/>
      <c r="K54" s="48"/>
      <c r="L54" s="48"/>
      <c r="M54" s="48"/>
      <c r="N54" s="48"/>
      <c r="O54" s="48"/>
    </row>
    <row r="55" spans="1:15">
      <c r="A55" s="1">
        <v>23</v>
      </c>
      <c r="B55" s="47"/>
      <c r="C55" s="48"/>
      <c r="D55" s="48"/>
      <c r="E55" s="48"/>
      <c r="F55" s="48"/>
      <c r="G55" s="48"/>
      <c r="H55" s="48"/>
      <c r="I55" s="48"/>
      <c r="J55" s="48"/>
      <c r="K55" s="48"/>
      <c r="L55" s="48"/>
      <c r="M55" s="48"/>
      <c r="N55" s="48"/>
      <c r="O55" s="48"/>
    </row>
    <row r="56" spans="1:15">
      <c r="A56" s="1">
        <v>24</v>
      </c>
      <c r="B56" s="47"/>
      <c r="C56" s="48"/>
      <c r="D56" s="48"/>
      <c r="E56" s="48"/>
      <c r="F56" s="48"/>
      <c r="G56" s="48"/>
      <c r="H56" s="48"/>
      <c r="I56" s="48"/>
      <c r="J56" s="48"/>
      <c r="K56" s="48"/>
      <c r="L56" s="48"/>
      <c r="M56" s="48"/>
      <c r="N56" s="48"/>
      <c r="O56" s="48"/>
    </row>
    <row r="57" spans="1:15">
      <c r="A57" s="1">
        <v>25</v>
      </c>
      <c r="B57" s="47"/>
      <c r="C57" s="48"/>
      <c r="D57" s="48"/>
      <c r="E57" s="48"/>
      <c r="F57" s="48"/>
      <c r="G57" s="48"/>
      <c r="H57" s="48"/>
      <c r="I57" s="48"/>
      <c r="J57" s="48"/>
      <c r="K57" s="48"/>
      <c r="L57" s="48"/>
      <c r="M57" s="48"/>
      <c r="N57" s="48"/>
      <c r="O57" s="48"/>
    </row>
    <row r="58" spans="1:15">
      <c r="A58" s="1">
        <v>26</v>
      </c>
      <c r="B58" s="47"/>
      <c r="C58" s="48"/>
      <c r="D58" s="48"/>
      <c r="E58" s="48"/>
      <c r="F58" s="48"/>
      <c r="G58" s="48"/>
      <c r="H58" s="48"/>
      <c r="I58" s="48"/>
      <c r="J58" s="48"/>
      <c r="K58" s="48"/>
      <c r="L58" s="48"/>
      <c r="M58" s="48"/>
      <c r="N58" s="48"/>
      <c r="O58" s="48"/>
    </row>
    <row r="59" spans="1:15">
      <c r="A59" s="1">
        <v>27</v>
      </c>
      <c r="B59" s="47"/>
      <c r="C59" s="48"/>
      <c r="D59" s="48"/>
      <c r="E59" s="48"/>
      <c r="F59" s="48"/>
      <c r="G59" s="48"/>
      <c r="H59" s="48"/>
      <c r="I59" s="48"/>
      <c r="J59" s="48"/>
      <c r="K59" s="48"/>
      <c r="L59" s="48"/>
      <c r="M59" s="48"/>
      <c r="N59" s="48"/>
      <c r="O59" s="48"/>
    </row>
    <row r="60" spans="1:15">
      <c r="A60" s="1">
        <v>28</v>
      </c>
      <c r="B60" s="47"/>
      <c r="C60" s="48"/>
      <c r="D60" s="48"/>
      <c r="E60" s="48"/>
      <c r="F60" s="48"/>
      <c r="G60" s="48"/>
      <c r="H60" s="48"/>
      <c r="I60" s="48"/>
      <c r="J60" s="48"/>
      <c r="K60" s="48"/>
      <c r="L60" s="48"/>
      <c r="M60" s="48"/>
      <c r="N60" s="48"/>
      <c r="O60" s="48"/>
    </row>
    <row r="61" spans="1:15">
      <c r="A61" s="1">
        <v>29</v>
      </c>
      <c r="B61" s="47"/>
      <c r="C61" s="48"/>
      <c r="D61" s="48"/>
      <c r="E61" s="48"/>
      <c r="F61" s="48"/>
      <c r="G61" s="48"/>
      <c r="H61" s="48"/>
      <c r="I61" s="48"/>
      <c r="J61" s="48"/>
      <c r="K61" s="48"/>
      <c r="L61" s="48"/>
      <c r="M61" s="48"/>
      <c r="N61" s="48"/>
      <c r="O61" s="48"/>
    </row>
    <row r="62" spans="1:15">
      <c r="A62" s="1">
        <v>30</v>
      </c>
      <c r="B62" s="47"/>
      <c r="C62" s="48"/>
      <c r="D62" s="48"/>
      <c r="E62" s="48"/>
      <c r="F62" s="48"/>
      <c r="G62" s="48"/>
      <c r="H62" s="48"/>
      <c r="I62" s="48"/>
      <c r="J62" s="48"/>
      <c r="K62" s="48"/>
      <c r="L62" s="48"/>
      <c r="M62" s="48"/>
      <c r="N62" s="48"/>
      <c r="O62" s="48"/>
    </row>
    <row r="63" spans="1:15">
      <c r="A63" s="1">
        <v>31</v>
      </c>
      <c r="B63" s="47"/>
      <c r="C63" s="48"/>
      <c r="D63" s="48"/>
      <c r="E63" s="48"/>
      <c r="F63" s="48"/>
      <c r="G63" s="48"/>
      <c r="H63" s="48"/>
      <c r="I63" s="48"/>
      <c r="J63" s="48"/>
      <c r="K63" s="48"/>
      <c r="L63" s="48"/>
      <c r="M63" s="48"/>
      <c r="N63" s="48"/>
      <c r="O63" s="48"/>
    </row>
    <row r="64" spans="1:15">
      <c r="A64" s="1">
        <v>32</v>
      </c>
      <c r="B64" s="47"/>
      <c r="C64" s="48"/>
      <c r="D64" s="48"/>
      <c r="E64" s="48"/>
      <c r="F64" s="48"/>
      <c r="G64" s="48"/>
      <c r="H64" s="48"/>
      <c r="I64" s="48"/>
      <c r="J64" s="48"/>
      <c r="K64" s="48"/>
      <c r="L64" s="48"/>
      <c r="M64" s="48"/>
      <c r="N64" s="48"/>
      <c r="O64" s="48"/>
    </row>
    <row r="65" spans="1:16">
      <c r="A65" s="1">
        <v>33</v>
      </c>
      <c r="B65" s="47"/>
      <c r="C65" s="48"/>
      <c r="D65" s="48"/>
      <c r="E65" s="48"/>
      <c r="F65" s="48"/>
      <c r="G65" s="48"/>
      <c r="H65" s="48"/>
      <c r="I65" s="48"/>
      <c r="J65" s="48"/>
      <c r="K65" s="48"/>
      <c r="L65" s="48"/>
      <c r="M65" s="48"/>
      <c r="N65" s="48"/>
      <c r="O65" s="48"/>
    </row>
    <row r="66" spans="1:16">
      <c r="A66" s="1">
        <v>34</v>
      </c>
      <c r="B66" s="47"/>
      <c r="C66" s="48"/>
      <c r="D66" s="48"/>
      <c r="E66" s="48"/>
      <c r="F66" s="48"/>
      <c r="G66" s="48"/>
      <c r="H66" s="48"/>
      <c r="I66" s="48"/>
      <c r="J66" s="48"/>
      <c r="K66" s="48"/>
      <c r="L66" s="48"/>
      <c r="M66" s="48"/>
      <c r="N66" s="48"/>
      <c r="O66" s="48"/>
    </row>
    <row r="67" spans="1:16">
      <c r="A67" s="1">
        <v>35</v>
      </c>
      <c r="B67" s="47"/>
      <c r="C67" s="48"/>
      <c r="D67" s="48"/>
      <c r="E67" s="48"/>
      <c r="F67" s="48"/>
      <c r="G67" s="48"/>
      <c r="H67" s="48"/>
      <c r="I67" s="48"/>
      <c r="J67" s="48"/>
      <c r="K67" s="48"/>
      <c r="L67" s="48"/>
      <c r="M67" s="48"/>
      <c r="N67" s="48"/>
      <c r="O67" s="48"/>
    </row>
    <row r="68" spans="1:16">
      <c r="A68" s="1">
        <v>36</v>
      </c>
      <c r="B68" s="47"/>
      <c r="C68" s="48"/>
      <c r="D68" s="48"/>
      <c r="E68" s="48"/>
      <c r="F68" s="48"/>
      <c r="G68" s="48"/>
      <c r="H68" s="48"/>
      <c r="I68" s="48"/>
      <c r="J68" s="48"/>
      <c r="K68" s="48"/>
      <c r="L68" s="48"/>
      <c r="M68" s="48"/>
      <c r="N68" s="48"/>
      <c r="O68" s="48"/>
    </row>
    <row r="69" spans="1:16">
      <c r="A69" s="1">
        <v>37</v>
      </c>
      <c r="B69" s="47"/>
      <c r="C69" s="48"/>
      <c r="D69" s="48"/>
      <c r="E69" s="48"/>
      <c r="F69" s="48"/>
      <c r="G69" s="48"/>
      <c r="H69" s="48"/>
      <c r="I69" s="48"/>
      <c r="J69" s="48"/>
      <c r="K69" s="48"/>
      <c r="L69" s="48"/>
      <c r="M69" s="48"/>
      <c r="N69" s="48"/>
      <c r="O69" s="48"/>
    </row>
    <row r="70" spans="1:16">
      <c r="A70" s="1">
        <v>38</v>
      </c>
      <c r="B70" s="47"/>
      <c r="C70" s="48"/>
      <c r="D70" s="48"/>
      <c r="E70" s="48"/>
      <c r="F70" s="48"/>
      <c r="G70" s="48"/>
      <c r="H70" s="48"/>
      <c r="I70" s="48"/>
      <c r="J70" s="48"/>
      <c r="K70" s="48"/>
      <c r="L70" s="48"/>
      <c r="M70" s="48"/>
      <c r="N70" s="48"/>
      <c r="O70" s="48"/>
    </row>
    <row r="71" spans="1:16">
      <c r="A71" s="1">
        <v>39</v>
      </c>
      <c r="B71" s="47"/>
      <c r="C71" s="48"/>
      <c r="D71" s="48"/>
      <c r="E71" s="48"/>
      <c r="F71" s="48"/>
      <c r="G71" s="48"/>
      <c r="H71" s="48"/>
      <c r="I71" s="48"/>
      <c r="J71" s="48"/>
      <c r="K71" s="48"/>
      <c r="L71" s="48"/>
      <c r="M71" s="48"/>
      <c r="N71" s="48"/>
      <c r="O71" s="48"/>
    </row>
    <row r="72" spans="1:16">
      <c r="A72" s="1">
        <v>40</v>
      </c>
      <c r="B72" s="47"/>
      <c r="C72" s="48"/>
      <c r="D72" s="48"/>
      <c r="E72" s="48"/>
      <c r="F72" s="48"/>
      <c r="G72" s="48"/>
      <c r="H72" s="48"/>
      <c r="I72" s="48"/>
      <c r="J72" s="48"/>
      <c r="K72" s="48"/>
      <c r="L72" s="48"/>
      <c r="M72" s="48"/>
      <c r="N72" s="48"/>
      <c r="O72" s="48"/>
    </row>
    <row r="73" spans="1:16">
      <c r="A73" s="26"/>
      <c r="B73" s="109" t="s">
        <v>84</v>
      </c>
      <c r="C73" s="110" t="s">
        <v>87</v>
      </c>
      <c r="D73" s="111" t="s">
        <v>89</v>
      </c>
      <c r="E73" s="111" t="s">
        <v>91</v>
      </c>
      <c r="F73" s="111" t="s">
        <v>93</v>
      </c>
      <c r="G73" s="111" t="s">
        <v>95</v>
      </c>
      <c r="H73" s="111"/>
      <c r="I73" s="111"/>
      <c r="J73" s="111"/>
      <c r="K73" s="111"/>
      <c r="L73" s="111"/>
      <c r="M73" s="111"/>
      <c r="N73" s="111"/>
      <c r="O73" s="112"/>
    </row>
    <row r="74" spans="1:16">
      <c r="A74" s="26"/>
      <c r="B74" s="113">
        <f>COUNTA(B33:B72)</f>
        <v>0</v>
      </c>
      <c r="C74" s="64" t="str">
        <f>IF(B74=0,"",(COUNTIF(C33:C72,"M")/B74))</f>
        <v/>
      </c>
      <c r="D74" s="64" t="str">
        <f>IF(B74=0,"",(COUNTIF(D33:D72,"Y")/B74))</f>
        <v/>
      </c>
      <c r="E74" s="64" t="str">
        <f>IF(B74=0,"",(COUNTIF(E33:E72,"W")/B74))</f>
        <v/>
      </c>
      <c r="F74" s="64" t="str">
        <f>IF(B74=0,"",(COUNTIF(F33:F72,"Y")/B74))</f>
        <v/>
      </c>
      <c r="G74" s="64" t="str">
        <f>IF(B74=0,"",(COUNTIF(G33:G72,"Y")/B74))</f>
        <v/>
      </c>
      <c r="H74" s="63"/>
      <c r="I74" s="63"/>
      <c r="J74" s="63"/>
      <c r="K74" s="63"/>
      <c r="L74" s="63"/>
      <c r="M74" s="63"/>
      <c r="N74" s="63"/>
      <c r="O74" s="114"/>
    </row>
    <row r="75" spans="1:16">
      <c r="A75" s="26"/>
      <c r="B75" s="115"/>
      <c r="C75" s="63" t="s">
        <v>88</v>
      </c>
      <c r="D75" s="63" t="s">
        <v>90</v>
      </c>
      <c r="E75" s="63" t="s">
        <v>92</v>
      </c>
      <c r="F75" s="63" t="s">
        <v>94</v>
      </c>
      <c r="G75" s="63" t="s">
        <v>96</v>
      </c>
      <c r="H75" s="63"/>
      <c r="I75" s="63"/>
      <c r="J75" s="63"/>
      <c r="K75" s="63"/>
      <c r="L75" s="63"/>
      <c r="M75" s="63"/>
      <c r="N75" s="63"/>
      <c r="O75" s="114"/>
    </row>
    <row r="76" spans="1:16">
      <c r="A76" s="26"/>
      <c r="B76" s="116"/>
      <c r="C76" s="117" t="str">
        <f>IF(B74=0,"",(COUNTIF(C33:C72,"F")/B74))</f>
        <v/>
      </c>
      <c r="D76" s="117" t="str">
        <f>IF(B74=0,"",(COUNTIF(D33:D72,"N")/B74))</f>
        <v/>
      </c>
      <c r="E76" s="117" t="str">
        <f>IF(B74=0,"",(COUNTIF(E33:E72,"O")/B74))</f>
        <v/>
      </c>
      <c r="F76" s="117" t="str">
        <f>IF(B74=0,"",(COUNTIF(F33:F72,"N")/B74))</f>
        <v/>
      </c>
      <c r="G76" s="117" t="str">
        <f>IF(B74=0,"",(COUNTIF(G33:G72,"N")/B74))</f>
        <v/>
      </c>
      <c r="H76" s="118"/>
      <c r="I76" s="118"/>
      <c r="J76" s="118"/>
      <c r="K76" s="118"/>
      <c r="L76" s="118"/>
      <c r="M76" s="118"/>
      <c r="N76" s="118"/>
      <c r="O76" s="119"/>
    </row>
    <row r="77" spans="1:16">
      <c r="A77" s="26"/>
    </row>
    <row r="78" spans="1:16" ht="15.75">
      <c r="A78" s="124" t="s">
        <v>52</v>
      </c>
      <c r="B78" s="146" t="s">
        <v>144</v>
      </c>
      <c r="C78" s="147"/>
      <c r="D78" s="147"/>
      <c r="E78" s="147"/>
      <c r="F78" s="147"/>
      <c r="G78" s="147"/>
      <c r="H78" s="147"/>
      <c r="I78" s="147"/>
      <c r="J78" s="147"/>
      <c r="K78" s="147"/>
      <c r="L78" s="147"/>
      <c r="M78" s="147"/>
      <c r="N78" s="147"/>
      <c r="O78" s="147"/>
    </row>
    <row r="79" spans="1:16">
      <c r="A79" s="24"/>
      <c r="B79" s="146" t="s">
        <v>143</v>
      </c>
      <c r="C79" s="147"/>
      <c r="D79" s="147"/>
      <c r="E79" s="147"/>
      <c r="F79" s="147"/>
      <c r="G79" s="147"/>
      <c r="H79" s="147"/>
      <c r="I79" s="147"/>
      <c r="J79" s="147"/>
      <c r="K79" s="147"/>
      <c r="L79" s="147"/>
      <c r="M79" s="147"/>
      <c r="N79" s="147"/>
      <c r="O79" s="147"/>
    </row>
    <row r="80" spans="1:16">
      <c r="B80" s="148" t="s">
        <v>145</v>
      </c>
      <c r="C80" s="147"/>
      <c r="D80" s="147"/>
      <c r="E80" s="147"/>
      <c r="F80" s="147"/>
      <c r="G80" s="147"/>
      <c r="H80" s="147"/>
      <c r="I80" s="147"/>
      <c r="J80" s="147"/>
      <c r="K80" s="147"/>
      <c r="L80" s="147"/>
      <c r="M80" s="147"/>
      <c r="N80" s="147"/>
      <c r="O80" s="147"/>
      <c r="P80" s="7"/>
    </row>
    <row r="81" spans="1:16">
      <c r="A81" s="62"/>
      <c r="P81" s="7"/>
    </row>
    <row r="82" spans="1:16">
      <c r="A82" s="62"/>
      <c r="B82" s="150" t="s">
        <v>33</v>
      </c>
      <c r="C82" s="151"/>
      <c r="D82" s="151"/>
      <c r="E82" s="151"/>
      <c r="F82" s="152"/>
      <c r="H82" s="144" t="s">
        <v>141</v>
      </c>
      <c r="I82" s="145"/>
      <c r="J82" s="145"/>
      <c r="K82" s="145"/>
      <c r="L82" s="145"/>
      <c r="M82" s="145"/>
      <c r="P82" s="7"/>
    </row>
    <row r="83" spans="1:16">
      <c r="A83" s="62"/>
      <c r="B83" s="45" t="s">
        <v>34</v>
      </c>
      <c r="C83" s="45" t="s">
        <v>23</v>
      </c>
      <c r="D83" s="45" t="s">
        <v>24</v>
      </c>
      <c r="E83" s="45" t="s">
        <v>25</v>
      </c>
      <c r="F83" s="46" t="s">
        <v>66</v>
      </c>
      <c r="H83" s="144" t="s">
        <v>34</v>
      </c>
      <c r="I83" s="145"/>
      <c r="J83" s="105" t="s">
        <v>23</v>
      </c>
      <c r="K83" s="105" t="s">
        <v>24</v>
      </c>
      <c r="L83" s="105" t="s">
        <v>25</v>
      </c>
      <c r="M83" s="106" t="s">
        <v>66</v>
      </c>
    </row>
    <row r="84" spans="1:16" ht="15">
      <c r="A84" s="24"/>
      <c r="B84" s="108" t="s">
        <v>157</v>
      </c>
      <c r="C84" s="30"/>
      <c r="D84" s="30"/>
      <c r="E84" s="30"/>
      <c r="F84" s="30"/>
      <c r="H84" s="144" t="s">
        <v>142</v>
      </c>
      <c r="I84" s="145"/>
      <c r="J84" s="126"/>
      <c r="K84" s="126"/>
      <c r="L84" s="126"/>
      <c r="M84" s="126"/>
    </row>
    <row r="85" spans="1:16">
      <c r="A85" s="62"/>
    </row>
    <row r="86" spans="1:16" ht="15.75">
      <c r="A86" s="124" t="s">
        <v>53</v>
      </c>
      <c r="B86" s="19" t="s">
        <v>146</v>
      </c>
      <c r="O86" s="7"/>
      <c r="P86" s="1"/>
    </row>
    <row r="87" spans="1:16">
      <c r="B87" s="19" t="s">
        <v>54</v>
      </c>
      <c r="O87" s="7"/>
      <c r="P87" s="1"/>
    </row>
    <row r="88" spans="1:16">
      <c r="B88" s="27"/>
      <c r="C88" s="19" t="s">
        <v>73</v>
      </c>
      <c r="O88" s="7"/>
    </row>
    <row r="89" spans="1:16">
      <c r="C89" s="19" t="s">
        <v>80</v>
      </c>
      <c r="O89" s="7"/>
    </row>
    <row r="90" spans="1:16">
      <c r="C90" s="19" t="s">
        <v>81</v>
      </c>
      <c r="O90" s="7"/>
    </row>
    <row r="91" spans="1:16">
      <c r="C91" s="19" t="s">
        <v>82</v>
      </c>
      <c r="O91" s="7"/>
    </row>
    <row r="92" spans="1:16">
      <c r="C92" s="19" t="s">
        <v>83</v>
      </c>
      <c r="O92" s="7"/>
    </row>
    <row r="94" spans="1:16">
      <c r="B94" s="19" t="s">
        <v>160</v>
      </c>
    </row>
    <row r="95" spans="1:16">
      <c r="O95" s="7"/>
    </row>
    <row r="96" spans="1:16">
      <c r="O96" s="7"/>
    </row>
    <row r="97" spans="1:15">
      <c r="O97" s="7"/>
    </row>
    <row r="98" spans="1:15">
      <c r="O98" s="7"/>
    </row>
    <row r="99" spans="1:15">
      <c r="A99" s="23"/>
      <c r="O99" s="7"/>
    </row>
    <row r="100" spans="1:15">
      <c r="A100" s="23"/>
      <c r="O100" s="22"/>
    </row>
    <row r="101" spans="1:15">
      <c r="O101" s="22"/>
    </row>
    <row r="102" spans="1:15">
      <c r="B102" s="24"/>
      <c r="C102" s="24"/>
      <c r="D102" s="24"/>
      <c r="E102" s="24"/>
      <c r="F102" s="24"/>
      <c r="G102" s="22"/>
      <c r="H102" s="22"/>
      <c r="I102" s="22"/>
      <c r="J102" s="22"/>
      <c r="K102" s="22"/>
      <c r="L102" s="22"/>
      <c r="M102" s="22"/>
      <c r="N102" s="22"/>
      <c r="O102" s="22"/>
    </row>
    <row r="103" spans="1:15">
      <c r="B103" s="24"/>
      <c r="C103" s="24"/>
      <c r="D103" s="24"/>
      <c r="E103" s="24"/>
      <c r="F103" s="24"/>
      <c r="G103" s="22"/>
      <c r="H103" s="22"/>
      <c r="I103" s="22"/>
      <c r="J103" s="22"/>
      <c r="K103" s="22"/>
      <c r="L103" s="22"/>
      <c r="M103" s="22"/>
      <c r="N103" s="22"/>
      <c r="O103" s="22"/>
    </row>
  </sheetData>
  <mergeCells count="13">
    <mergeCell ref="A1:C1"/>
    <mergeCell ref="B82:F82"/>
    <mergeCell ref="B31:G31"/>
    <mergeCell ref="L31:O31"/>
    <mergeCell ref="H31:K31"/>
    <mergeCell ref="B9:O10"/>
    <mergeCell ref="B14:O15"/>
    <mergeCell ref="B78:O78"/>
    <mergeCell ref="H83:I83"/>
    <mergeCell ref="H84:I84"/>
    <mergeCell ref="H82:M82"/>
    <mergeCell ref="B79:O79"/>
    <mergeCell ref="B80:O80"/>
  </mergeCells>
  <phoneticPr fontId="0" type="noConversion"/>
  <conditionalFormatting sqref="B78:B79 C84 B102:B103 B29 C8 D76:G76 B76 D74:G74 H73:O76 C18:C20 J84 C31:C76">
    <cfRule type="cellIs" dxfId="134" priority="165" stopIfTrue="1" operator="equal">
      <formula>"M"</formula>
    </cfRule>
  </conditionalFormatting>
  <conditionalFormatting sqref="D84 E102:F103 C102:C103 G18:G20 G8 D8 E76 G31:G72 D18:D20 F19:G19 F20 K84 D31:D76 F32:G76">
    <cfRule type="cellIs" dxfId="133" priority="164" stopIfTrue="1" operator="equal">
      <formula>"N"</formula>
    </cfRule>
  </conditionalFormatting>
  <conditionalFormatting sqref="D102:D103 E84:F84 E8:F8 E73:E76 F74:G74 F76:G76 E18:F20 G32 G19 L84:M84 E31:F72">
    <cfRule type="cellIs" dxfId="132" priority="163" stopIfTrue="1" operator="equal">
      <formula>"O"</formula>
    </cfRule>
  </conditionalFormatting>
  <dataValidations count="5">
    <dataValidation type="list" allowBlank="1" showInputMessage="1" showErrorMessage="1" sqref="D5">
      <formula1>$AF$7:$AF$8</formula1>
    </dataValidation>
    <dataValidation type="list" allowBlank="1" showInputMessage="1" showErrorMessage="1" sqref="E5">
      <formula1>$AF$11:$AF$13</formula1>
    </dataValidation>
    <dataValidation type="list" allowBlank="1" showInputMessage="1" showErrorMessage="1" sqref="C33:C72">
      <formula1>gender_select</formula1>
    </dataValidation>
    <dataValidation type="list" allowBlank="1" showInputMessage="1" showErrorMessage="1" sqref="D33:D72 F33:G72">
      <formula1>yes_no_select</formula1>
    </dataValidation>
    <dataValidation type="list" allowBlank="1" showInputMessage="1" showErrorMessage="1" sqref="E33:E72">
      <formula1>ethnicity_select</formula1>
    </dataValidation>
  </dataValidations>
  <pageMargins left="0.7" right="0.74" top="0.75" bottom="0.75" header="0.3" footer="0.3"/>
  <pageSetup scale="62" orientation="portrait" r:id="rId1"/>
  <colBreaks count="1" manualBreakCount="1">
    <brk id="16" min="6" max="128" man="1"/>
  </colBreaks>
  <legacyDrawing r:id="rId2"/>
</worksheet>
</file>

<file path=xl/worksheets/sheet2.xml><?xml version="1.0" encoding="utf-8"?>
<worksheet xmlns="http://schemas.openxmlformats.org/spreadsheetml/2006/main" xmlns:r="http://schemas.openxmlformats.org/officeDocument/2006/relationships">
  <sheetPr codeName="Sheet2"/>
  <dimension ref="A1:L89"/>
  <sheetViews>
    <sheetView workbookViewId="0">
      <selection sqref="A1:K1"/>
    </sheetView>
  </sheetViews>
  <sheetFormatPr defaultRowHeight="12.75"/>
  <cols>
    <col min="1" max="1" width="10" customWidth="1"/>
  </cols>
  <sheetData>
    <row r="1" spans="1:12" s="1" customFormat="1" ht="20.25">
      <c r="A1" s="159" t="s">
        <v>67</v>
      </c>
      <c r="B1" s="159"/>
      <c r="C1" s="159"/>
      <c r="D1" s="159"/>
      <c r="E1" s="159"/>
      <c r="F1" s="159"/>
      <c r="G1" s="159"/>
      <c r="H1" s="159"/>
      <c r="I1" s="159"/>
      <c r="J1" s="159"/>
      <c r="K1" s="159"/>
      <c r="L1" s="35"/>
    </row>
    <row r="23" spans="2:2">
      <c r="B23" s="59" t="str">
        <f>IF('Student Data'!C84="","Note: Learning Goal A was not used in your data set. Please ignore this graph.","")</f>
        <v>Note: Learning Goal A was not used in your data set. Please ignore this graph.</v>
      </c>
    </row>
    <row r="45" spans="1:10">
      <c r="B45" s="59" t="str">
        <f>IF('Student Data'!D84="","Note: Learning Goal B was not used in your data set. Please ignore this graph.","")</f>
        <v>Note: Learning Goal B was not used in your data set. Please ignore this graph.</v>
      </c>
    </row>
    <row r="47" spans="1:10">
      <c r="A47" s="158"/>
      <c r="B47" s="158"/>
      <c r="C47" s="158"/>
      <c r="D47" s="158"/>
      <c r="E47" s="158"/>
      <c r="F47" s="158"/>
      <c r="G47" s="158"/>
      <c r="H47" s="158"/>
      <c r="I47" s="158"/>
      <c r="J47" s="158"/>
    </row>
    <row r="67" spans="2:2">
      <c r="B67" s="59" t="str">
        <f>IF('Student Data'!E84="","Note: Learning Goal C was not used in your data set. Please ignore this graph.","")</f>
        <v>Note: Learning Goal C was not used in your data set. Please ignore this graph.</v>
      </c>
    </row>
    <row r="89" spans="2:2">
      <c r="B89" s="100" t="str">
        <f>IF('Student Data'!F84="","Note: Learning Goal D was not used in your data set. Please ignore this graph.","")</f>
        <v>Note: Learning Goal D was not used in your data set. Please ignore this graph.</v>
      </c>
    </row>
  </sheetData>
  <mergeCells count="2">
    <mergeCell ref="A47:J47"/>
    <mergeCell ref="A1:K1"/>
  </mergeCells>
  <phoneticPr fontId="0" type="noConversion"/>
  <pageMargins left="0.5" right="0.56000000000000005" top="0.78" bottom="1" header="0.5" footer="0.5"/>
  <pageSetup scale="95" orientation="portrait" r:id="rId1"/>
  <headerFooter alignWithMargins="0"/>
  <rowBreaks count="1" manualBreakCount="1">
    <brk id="53" max="10" man="1"/>
  </rowBreaks>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sheetPr codeName="Sheet3"/>
  <dimension ref="A1:R71"/>
  <sheetViews>
    <sheetView workbookViewId="0">
      <selection sqref="A1:I1"/>
    </sheetView>
  </sheetViews>
  <sheetFormatPr defaultRowHeight="12.75"/>
  <cols>
    <col min="1" max="1" width="11.7109375" style="1" customWidth="1"/>
    <col min="2" max="2" width="11" style="1" customWidth="1"/>
    <col min="3" max="3" width="11.7109375" style="1" customWidth="1"/>
    <col min="4" max="4" width="16.85546875" customWidth="1"/>
    <col min="5" max="5" width="16.28515625" customWidth="1"/>
    <col min="6" max="6" width="15.42578125" customWidth="1"/>
    <col min="7" max="7" width="11.7109375" customWidth="1"/>
    <col min="8" max="8" width="17.42578125" customWidth="1"/>
    <col min="9" max="9" width="7.7109375" style="89" customWidth="1"/>
    <col min="10" max="10" width="6.85546875" style="89" customWidth="1"/>
    <col min="11" max="11" width="18.28515625" customWidth="1"/>
    <col min="12" max="12" width="10.28515625" customWidth="1"/>
    <col min="13" max="13" width="11.7109375" customWidth="1"/>
    <col min="14" max="14" width="11.7109375" bestFit="1" customWidth="1"/>
  </cols>
  <sheetData>
    <row r="1" spans="1:18" ht="20.25">
      <c r="A1" s="160" t="s">
        <v>55</v>
      </c>
      <c r="B1" s="160"/>
      <c r="C1" s="160"/>
      <c r="D1" s="160"/>
      <c r="E1" s="160"/>
      <c r="F1" s="160"/>
      <c r="G1" s="160"/>
      <c r="H1" s="160"/>
      <c r="I1" s="160"/>
    </row>
    <row r="2" spans="1:18" ht="13.5" customHeight="1">
      <c r="A2" s="17"/>
      <c r="B2" s="17"/>
      <c r="C2" s="17"/>
      <c r="D2" s="16"/>
      <c r="E2" s="16"/>
      <c r="F2" s="16"/>
      <c r="G2" s="16"/>
      <c r="H2" s="16"/>
      <c r="I2" s="90"/>
      <c r="J2" s="90"/>
      <c r="K2" s="16"/>
      <c r="L2" s="16"/>
      <c r="M2" s="16"/>
      <c r="N2" s="16"/>
      <c r="O2" s="16"/>
      <c r="P2" s="16"/>
    </row>
    <row r="3" spans="1:18" ht="13.5" customHeight="1">
      <c r="A3" s="100" t="str">
        <f>IF('Student Data'!C84="","Note: Learning Goal A was not used in your data set. Please ignore this sheet.","")</f>
        <v>Note: Learning Goal A was not used in your data set. Please ignore this sheet.</v>
      </c>
      <c r="B3" s="17"/>
      <c r="C3" s="17"/>
      <c r="D3" s="16"/>
      <c r="E3" s="16"/>
      <c r="F3" s="16"/>
      <c r="G3" s="16"/>
      <c r="H3" s="16"/>
      <c r="I3" s="90"/>
      <c r="J3" s="90"/>
      <c r="K3" s="16"/>
      <c r="L3" s="16"/>
      <c r="M3" s="16"/>
      <c r="N3" s="16"/>
      <c r="O3" s="16"/>
      <c r="P3" s="16"/>
    </row>
    <row r="4" spans="1:18" ht="13.5" customHeight="1">
      <c r="A4" s="17"/>
      <c r="B4" s="17"/>
      <c r="C4" s="17"/>
      <c r="D4" s="16"/>
      <c r="E4" s="16"/>
      <c r="F4" s="16"/>
      <c r="H4" s="16"/>
      <c r="I4" s="90"/>
      <c r="J4" s="90"/>
      <c r="K4" s="16"/>
      <c r="L4" s="16"/>
      <c r="M4" s="16"/>
      <c r="N4" s="16"/>
      <c r="O4" s="16"/>
      <c r="P4" s="16"/>
    </row>
    <row r="5" spans="1:18">
      <c r="A5" s="16"/>
      <c r="B5" s="16"/>
      <c r="C5" s="16"/>
      <c r="D5" s="16"/>
      <c r="E5" s="16"/>
      <c r="F5" s="16"/>
      <c r="G5" s="16"/>
      <c r="J5" s="90"/>
      <c r="R5" s="16"/>
    </row>
    <row r="6" spans="1:18">
      <c r="A6" s="16"/>
      <c r="B6" s="16"/>
      <c r="C6" s="16"/>
      <c r="D6" s="16"/>
      <c r="E6" s="16"/>
      <c r="F6" s="16"/>
      <c r="G6" s="16"/>
      <c r="H6" s="16"/>
      <c r="I6" s="90"/>
      <c r="J6" s="90"/>
      <c r="R6" s="16"/>
    </row>
    <row r="7" spans="1:18">
      <c r="A7"/>
      <c r="B7" s="67" t="s">
        <v>97</v>
      </c>
      <c r="C7"/>
      <c r="R7" s="16"/>
    </row>
    <row r="8" spans="1:18">
      <c r="A8" s="67" t="s">
        <v>1</v>
      </c>
      <c r="B8" t="s">
        <v>37</v>
      </c>
      <c r="C8" t="s">
        <v>38</v>
      </c>
      <c r="G8" s="16"/>
      <c r="I8" s="88" t="s">
        <v>9</v>
      </c>
      <c r="J8" s="88" t="s">
        <v>13</v>
      </c>
      <c r="R8" s="16"/>
    </row>
    <row r="9" spans="1:18">
      <c r="A9" s="140" t="s">
        <v>8</v>
      </c>
      <c r="B9" s="68"/>
      <c r="C9" s="68"/>
      <c r="G9" s="82" t="s">
        <v>110</v>
      </c>
      <c r="I9" s="81" t="str">
        <f>IFERROR(GETPIVOTDATA("LGAPre",Calculations!$B$56,"Gender","F")/Calculations!M58,"N/A")</f>
        <v>N/A</v>
      </c>
      <c r="J9" s="81" t="str">
        <f>IFERROR(GETPIVOTDATA("LGAPost",Calculations!$B$56,"Gender","F")/Calculations!M58,"N/A")</f>
        <v>N/A</v>
      </c>
      <c r="R9" s="16"/>
    </row>
    <row r="10" spans="1:18">
      <c r="A10"/>
      <c r="B10"/>
      <c r="C10"/>
      <c r="G10" s="82" t="s">
        <v>111</v>
      </c>
      <c r="H10" s="8"/>
      <c r="I10" s="81" t="str">
        <f>IFERROR(GETPIVOTDATA("LGAPre",Calculations!$B$56,"Gender","M")/Calculations!M59,"N/A")</f>
        <v>N/A</v>
      </c>
      <c r="J10" s="81" t="str">
        <f>IFERROR(GETPIVOTDATA("LGAPost",Calculations!$B$56,"Gender","M")/Calculations!M59,"N/A")</f>
        <v>N/A</v>
      </c>
      <c r="R10" s="16"/>
    </row>
    <row r="11" spans="1:18">
      <c r="A11"/>
      <c r="B11"/>
      <c r="C11"/>
      <c r="D11" s="16"/>
      <c r="E11" s="16"/>
      <c r="F11" s="16"/>
      <c r="G11" s="16"/>
      <c r="R11" s="16"/>
    </row>
    <row r="12" spans="1:18">
      <c r="A12"/>
      <c r="B12"/>
      <c r="C12"/>
      <c r="D12" s="16"/>
      <c r="E12" s="16"/>
      <c r="F12" s="16"/>
      <c r="G12" s="16"/>
      <c r="R12" s="16"/>
    </row>
    <row r="13" spans="1:18">
      <c r="A13"/>
      <c r="B13"/>
      <c r="C13"/>
      <c r="D13" s="16"/>
      <c r="E13" s="16"/>
      <c r="F13" s="16"/>
      <c r="G13" s="16"/>
      <c r="J13" s="90"/>
      <c r="R13" s="16"/>
    </row>
    <row r="14" spans="1:18">
      <c r="A14"/>
      <c r="B14"/>
      <c r="C14"/>
      <c r="D14" s="16"/>
      <c r="E14" s="16"/>
      <c r="F14" s="16"/>
      <c r="G14" s="16"/>
      <c r="J14" s="90"/>
      <c r="R14" s="16"/>
    </row>
    <row r="15" spans="1:18">
      <c r="A15"/>
      <c r="B15" s="16"/>
      <c r="C15" s="16"/>
      <c r="D15" s="16"/>
      <c r="E15" s="16"/>
      <c r="F15" s="16"/>
      <c r="G15" s="16"/>
      <c r="H15" s="16"/>
      <c r="I15" s="90"/>
      <c r="J15" s="90"/>
      <c r="K15" s="16"/>
      <c r="L15" s="31"/>
      <c r="M15" s="31"/>
      <c r="N15" s="16"/>
      <c r="O15" s="16"/>
      <c r="R15" s="16"/>
    </row>
    <row r="16" spans="1:18">
      <c r="A16"/>
      <c r="B16" s="16"/>
      <c r="C16" s="16"/>
      <c r="D16" s="16"/>
      <c r="E16" s="16"/>
      <c r="F16" s="16"/>
      <c r="G16" s="16"/>
      <c r="H16" s="16"/>
      <c r="I16" s="90"/>
      <c r="J16" s="90"/>
      <c r="K16" s="16"/>
      <c r="L16" s="16"/>
      <c r="M16" s="16"/>
      <c r="N16" s="16"/>
      <c r="O16" s="16"/>
      <c r="R16" s="16"/>
    </row>
    <row r="17" spans="1:18">
      <c r="A17"/>
      <c r="B17" s="67" t="s">
        <v>97</v>
      </c>
      <c r="C17"/>
      <c r="D17" s="16"/>
      <c r="E17" s="16"/>
      <c r="F17" s="16"/>
      <c r="G17" s="16"/>
      <c r="H17" s="16"/>
      <c r="I17" s="90"/>
      <c r="J17" s="90"/>
      <c r="K17" s="16"/>
      <c r="L17" s="16"/>
      <c r="M17" s="16"/>
      <c r="N17" s="16"/>
      <c r="O17" s="16"/>
      <c r="R17" s="16"/>
    </row>
    <row r="18" spans="1:18">
      <c r="A18" s="67" t="s">
        <v>2</v>
      </c>
      <c r="B18" t="s">
        <v>37</v>
      </c>
      <c r="C18" t="s">
        <v>38</v>
      </c>
      <c r="D18" s="16"/>
      <c r="E18" s="16"/>
      <c r="F18" s="16"/>
      <c r="G18" s="16"/>
      <c r="I18" s="88" t="s">
        <v>9</v>
      </c>
      <c r="J18" s="88" t="s">
        <v>13</v>
      </c>
      <c r="K18" s="16"/>
      <c r="L18" s="16"/>
      <c r="M18" s="16"/>
      <c r="N18" s="16"/>
      <c r="O18" s="16"/>
      <c r="R18" s="16"/>
    </row>
    <row r="19" spans="1:18">
      <c r="A19" s="140" t="s">
        <v>8</v>
      </c>
      <c r="B19" s="68"/>
      <c r="C19" s="68"/>
      <c r="D19" s="16"/>
      <c r="E19" s="16"/>
      <c r="F19" s="16"/>
      <c r="G19" s="82" t="s">
        <v>122</v>
      </c>
      <c r="H19" s="8"/>
      <c r="I19" s="81" t="str">
        <f>IFERROR(GETPIVOTDATA("LGAPre",Calculations!$B$64,"FRLunch","N")/Calculations!M66,"N/A")</f>
        <v>N/A</v>
      </c>
      <c r="J19" s="81" t="str">
        <f>IFERROR(GETPIVOTDATA("LGAPost",Calculations!$B$64,"FRLunch","N")/Calculations!M66,"N/A")</f>
        <v>N/A</v>
      </c>
      <c r="K19" s="16"/>
      <c r="L19" s="16"/>
      <c r="M19" s="16"/>
      <c r="N19" s="16"/>
      <c r="O19" s="16"/>
      <c r="P19" s="16"/>
      <c r="Q19" s="16"/>
      <c r="R19" s="16"/>
    </row>
    <row r="20" spans="1:18">
      <c r="A20"/>
      <c r="B20"/>
      <c r="C20"/>
      <c r="D20" s="16"/>
      <c r="E20" s="16"/>
      <c r="F20" s="16"/>
      <c r="G20" s="82" t="s">
        <v>121</v>
      </c>
      <c r="I20" s="81" t="str">
        <f>IFERROR(GETPIVOTDATA("LGAPre",Calculations!$B$64,"FRLunch","Y")/Calculations!M67,"N/A")</f>
        <v>N/A</v>
      </c>
      <c r="J20" s="81" t="str">
        <f>IFERROR(GETPIVOTDATA("LGAPost",Calculations!$B$64,"FRLunch","Y")/Calculations!M67,"N/A")</f>
        <v>N/A</v>
      </c>
      <c r="K20" s="16"/>
      <c r="L20" s="31"/>
      <c r="M20" s="31"/>
      <c r="N20" s="16"/>
      <c r="O20" s="16"/>
      <c r="P20" s="16"/>
      <c r="Q20" s="16"/>
      <c r="R20" s="16"/>
    </row>
    <row r="21" spans="1:18">
      <c r="A21"/>
      <c r="B21"/>
      <c r="C21"/>
      <c r="D21" s="16"/>
      <c r="E21" s="16"/>
      <c r="F21" s="16"/>
      <c r="K21" s="16"/>
      <c r="L21" s="31"/>
      <c r="M21" s="31"/>
      <c r="N21" s="16"/>
      <c r="O21" s="16"/>
    </row>
    <row r="22" spans="1:18">
      <c r="A22"/>
      <c r="B22"/>
      <c r="C22"/>
      <c r="D22" s="16"/>
      <c r="E22" s="16"/>
      <c r="F22" s="16"/>
      <c r="G22" s="16"/>
      <c r="H22" s="16"/>
      <c r="I22" s="90"/>
      <c r="J22" s="90"/>
      <c r="K22" s="16"/>
      <c r="L22" s="31"/>
      <c r="M22" s="31"/>
      <c r="N22" s="16"/>
      <c r="O22" s="16"/>
    </row>
    <row r="23" spans="1:18">
      <c r="A23"/>
      <c r="B23"/>
      <c r="C23"/>
      <c r="D23" s="16"/>
      <c r="E23" s="16"/>
      <c r="F23" s="16"/>
      <c r="G23" s="16"/>
      <c r="H23" s="16"/>
      <c r="J23" s="90"/>
      <c r="K23" s="16"/>
      <c r="L23" s="16"/>
      <c r="M23" s="16"/>
      <c r="N23" s="16"/>
      <c r="O23" s="16"/>
    </row>
    <row r="24" spans="1:18">
      <c r="A24"/>
      <c r="B24"/>
      <c r="C24"/>
      <c r="D24" s="16"/>
      <c r="E24" s="16"/>
      <c r="F24" s="16"/>
      <c r="G24" s="16"/>
      <c r="H24" s="16"/>
      <c r="O24" s="16"/>
    </row>
    <row r="25" spans="1:18">
      <c r="A25" s="16"/>
      <c r="B25" s="16"/>
      <c r="C25" s="16"/>
      <c r="D25" s="16"/>
      <c r="E25" s="16"/>
      <c r="F25" s="16"/>
      <c r="G25" s="16"/>
      <c r="H25" s="16"/>
      <c r="I25" s="90"/>
      <c r="O25" s="16"/>
    </row>
    <row r="26" spans="1:18">
      <c r="A26" s="16"/>
      <c r="B26" s="16"/>
      <c r="C26" s="16"/>
      <c r="D26" s="16"/>
      <c r="E26" s="16"/>
      <c r="F26" s="16"/>
      <c r="G26" s="16"/>
      <c r="H26" s="16"/>
      <c r="I26" s="90"/>
      <c r="O26" s="16"/>
    </row>
    <row r="27" spans="1:18">
      <c r="A27"/>
      <c r="B27" s="67" t="s">
        <v>97</v>
      </c>
      <c r="C27"/>
      <c r="D27" s="16"/>
      <c r="E27" s="16"/>
      <c r="F27" s="16"/>
      <c r="G27" s="16"/>
      <c r="H27" s="16"/>
      <c r="I27" s="90"/>
      <c r="O27" s="16"/>
    </row>
    <row r="28" spans="1:18">
      <c r="A28" s="67" t="s">
        <v>74</v>
      </c>
      <c r="B28" t="s">
        <v>37</v>
      </c>
      <c r="C28" t="s">
        <v>38</v>
      </c>
      <c r="D28" s="16"/>
      <c r="E28" s="16"/>
      <c r="F28" s="16"/>
      <c r="G28" s="16"/>
      <c r="I28" s="88" t="s">
        <v>9</v>
      </c>
      <c r="J28" s="88" t="s">
        <v>13</v>
      </c>
      <c r="K28" s="16"/>
      <c r="L28" s="16"/>
      <c r="M28" s="16"/>
      <c r="N28" s="16"/>
      <c r="O28" s="16"/>
    </row>
    <row r="29" spans="1:18">
      <c r="A29" s="140" t="s">
        <v>8</v>
      </c>
      <c r="B29" s="68"/>
      <c r="C29" s="68"/>
      <c r="D29" s="16"/>
      <c r="E29" s="16"/>
      <c r="F29" s="16"/>
      <c r="G29" s="82" t="s">
        <v>123</v>
      </c>
      <c r="H29" s="8"/>
      <c r="I29" s="81" t="str">
        <f>IFERROR(GETPIVOTDATA("LGAPre",Calculations!$B$72,"Ethnicity","O")/Calculations!M74,"N/A")</f>
        <v>N/A</v>
      </c>
      <c r="J29" s="81" t="str">
        <f>IFERROR(GETPIVOTDATA("LGAPost",Calculations!$B$72,"Ethnicity","O")/Calculations!M74,"N/A")</f>
        <v>N/A</v>
      </c>
      <c r="K29" s="16"/>
      <c r="L29" s="16"/>
      <c r="M29" s="16"/>
      <c r="N29" s="16"/>
      <c r="O29" s="16"/>
    </row>
    <row r="30" spans="1:18">
      <c r="A30"/>
      <c r="B30"/>
      <c r="C30"/>
      <c r="D30" s="16"/>
      <c r="E30" s="16"/>
      <c r="F30" s="16"/>
      <c r="G30" s="82" t="s">
        <v>124</v>
      </c>
      <c r="I30" s="81" t="str">
        <f>IFERROR(GETPIVOTDATA("LGAPre",Calculations!$B$72,"Ethnicity","W")/Calculations!M75,"N/A")</f>
        <v>N/A</v>
      </c>
      <c r="J30" s="81" t="str">
        <f>IFERROR(GETPIVOTDATA("LGAPost",Calculations!$B$72,"Ethnicity","W")/Calculations!M75,"N/A")</f>
        <v>N/A</v>
      </c>
      <c r="K30" s="16"/>
      <c r="L30" s="16"/>
      <c r="M30" s="16"/>
      <c r="N30" s="16"/>
      <c r="O30" s="16"/>
    </row>
    <row r="31" spans="1:18">
      <c r="A31"/>
      <c r="B31"/>
      <c r="C31"/>
      <c r="D31" s="16"/>
      <c r="E31" s="16"/>
      <c r="F31" s="16"/>
      <c r="K31" s="16"/>
      <c r="L31" s="16"/>
      <c r="M31" s="16"/>
      <c r="N31" s="16"/>
      <c r="O31" s="16"/>
    </row>
    <row r="32" spans="1:18">
      <c r="A32"/>
      <c r="B32"/>
      <c r="C32"/>
      <c r="D32" s="16"/>
      <c r="E32" s="16"/>
      <c r="F32" s="16"/>
      <c r="G32" s="16"/>
      <c r="H32" s="16"/>
      <c r="I32" s="90"/>
      <c r="J32" s="90"/>
      <c r="K32" s="16"/>
      <c r="L32" s="16"/>
      <c r="M32" s="16"/>
      <c r="N32" s="16"/>
      <c r="O32" s="16"/>
    </row>
    <row r="33" spans="1:15">
      <c r="A33"/>
      <c r="B33"/>
      <c r="C33"/>
      <c r="D33" s="16"/>
      <c r="E33" s="16"/>
      <c r="F33" s="16"/>
      <c r="G33" s="16"/>
      <c r="H33" s="16"/>
      <c r="J33" s="90"/>
      <c r="K33" s="16"/>
      <c r="L33" s="16"/>
      <c r="M33" s="16"/>
      <c r="N33" s="16"/>
      <c r="O33" s="16"/>
    </row>
    <row r="34" spans="1:15">
      <c r="A34"/>
      <c r="B34"/>
      <c r="C34"/>
      <c r="D34" s="16"/>
      <c r="E34" s="16"/>
      <c r="F34" s="16"/>
      <c r="G34" s="16"/>
      <c r="H34" s="16"/>
      <c r="J34" s="90"/>
      <c r="K34" s="16"/>
      <c r="L34" s="16"/>
      <c r="M34" s="16"/>
      <c r="N34" s="16"/>
      <c r="O34" s="16"/>
    </row>
    <row r="35" spans="1:15">
      <c r="A35"/>
      <c r="B35"/>
      <c r="C35"/>
      <c r="J35" s="90"/>
      <c r="K35" s="16"/>
      <c r="L35" s="16"/>
      <c r="M35" s="16"/>
      <c r="N35" s="16"/>
      <c r="O35" s="16"/>
    </row>
    <row r="36" spans="1:15">
      <c r="A36"/>
      <c r="B36"/>
      <c r="C36"/>
      <c r="J36" s="90"/>
      <c r="K36" s="16"/>
      <c r="L36" s="16"/>
      <c r="M36" s="16"/>
      <c r="N36" s="16"/>
      <c r="O36" s="16"/>
    </row>
    <row r="37" spans="1:15">
      <c r="A37"/>
      <c r="B37" s="67" t="s">
        <v>97</v>
      </c>
      <c r="C37"/>
      <c r="D37" s="16"/>
      <c r="E37" s="16"/>
      <c r="F37" s="16"/>
      <c r="G37" s="16"/>
      <c r="H37" s="16"/>
      <c r="I37" s="90"/>
      <c r="J37" s="90"/>
      <c r="K37" s="16"/>
      <c r="L37" s="16"/>
      <c r="M37" s="16"/>
      <c r="N37" s="16"/>
      <c r="O37" s="16"/>
    </row>
    <row r="38" spans="1:15">
      <c r="A38" s="67" t="s">
        <v>75</v>
      </c>
      <c r="B38" t="s">
        <v>37</v>
      </c>
      <c r="C38" t="s">
        <v>38</v>
      </c>
      <c r="D38" s="16"/>
      <c r="E38" s="16"/>
      <c r="F38" s="16"/>
      <c r="G38" s="16"/>
      <c r="I38" s="88" t="s">
        <v>9</v>
      </c>
      <c r="J38" s="88" t="s">
        <v>13</v>
      </c>
      <c r="K38" s="16"/>
      <c r="L38" s="16"/>
      <c r="M38" s="16"/>
      <c r="N38" s="16"/>
      <c r="O38" s="16"/>
    </row>
    <row r="39" spans="1:15">
      <c r="A39" s="140" t="s">
        <v>8</v>
      </c>
      <c r="B39" s="68"/>
      <c r="C39" s="68"/>
      <c r="D39" s="16"/>
      <c r="E39" s="16"/>
      <c r="F39" s="16"/>
      <c r="G39" s="82" t="s">
        <v>125</v>
      </c>
      <c r="H39" s="8"/>
      <c r="I39" s="81" t="str">
        <f>IFERROR(GETPIVOTDATA("LGAPre",Calculations!$B$80,"With Dis","N")/Calculations!M82,"N/A")</f>
        <v>N/A</v>
      </c>
      <c r="J39" s="81" t="str">
        <f>IFERROR(GETPIVOTDATA("LGAPost",Calculations!$B$80,"With Dis","N")/Calculations!M82,"N/A")</f>
        <v>N/A</v>
      </c>
      <c r="K39" s="16"/>
      <c r="L39" s="16"/>
      <c r="M39" s="16"/>
      <c r="N39" s="16"/>
      <c r="O39" s="16"/>
    </row>
    <row r="40" spans="1:15">
      <c r="A40"/>
      <c r="B40"/>
      <c r="C40"/>
      <c r="D40" s="16"/>
      <c r="E40" s="16"/>
      <c r="F40" s="16"/>
      <c r="G40" s="82" t="s">
        <v>126</v>
      </c>
      <c r="I40" s="81" t="str">
        <f>IFERROR(GETPIVOTDATA("LGAPre",Calculations!$B$80,"With Dis","Y")/Calculations!M83,"N/A")</f>
        <v>N/A</v>
      </c>
      <c r="J40" s="81" t="str">
        <f>IFERROR(GETPIVOTDATA("LGAPost",Calculations!$B$80,"With Dis","Y")/Calculations!M83,"N/A")</f>
        <v>N/A</v>
      </c>
      <c r="K40" s="16"/>
      <c r="L40" s="16"/>
      <c r="M40" s="16"/>
      <c r="N40" s="16"/>
      <c r="O40" s="16"/>
    </row>
    <row r="41" spans="1:15">
      <c r="A41"/>
      <c r="B41"/>
      <c r="C41"/>
      <c r="D41" s="16"/>
      <c r="E41" s="16"/>
      <c r="F41" s="16"/>
      <c r="K41" s="16"/>
      <c r="L41" s="16"/>
      <c r="M41" s="16"/>
      <c r="N41" s="16"/>
      <c r="O41" s="16"/>
    </row>
    <row r="42" spans="1:15">
      <c r="A42"/>
      <c r="B42"/>
      <c r="C42"/>
      <c r="D42" s="16"/>
      <c r="E42" s="16"/>
      <c r="F42" s="16"/>
      <c r="G42" s="16"/>
      <c r="H42" s="16"/>
      <c r="I42" s="90"/>
      <c r="J42" s="90"/>
      <c r="K42" s="16"/>
      <c r="L42" s="16"/>
      <c r="M42" s="16"/>
      <c r="N42" s="16"/>
      <c r="O42" s="16"/>
    </row>
    <row r="43" spans="1:15">
      <c r="A43"/>
      <c r="B43"/>
      <c r="C43"/>
      <c r="D43" s="16"/>
      <c r="E43" s="16"/>
      <c r="F43" s="16"/>
      <c r="G43" s="16"/>
      <c r="H43" s="16"/>
      <c r="I43" s="90"/>
      <c r="J43" s="90"/>
      <c r="K43" s="16"/>
      <c r="L43" s="16"/>
      <c r="M43" s="16"/>
      <c r="N43" s="16"/>
      <c r="O43" s="16"/>
    </row>
    <row r="44" spans="1:15">
      <c r="A44"/>
      <c r="B44"/>
      <c r="C44"/>
      <c r="D44" s="16"/>
      <c r="E44" s="16"/>
      <c r="F44" s="16"/>
      <c r="G44" s="16"/>
      <c r="H44" s="16"/>
      <c r="I44" s="90"/>
      <c r="J44" s="90"/>
      <c r="K44" s="16"/>
      <c r="L44" s="31"/>
      <c r="M44" s="31"/>
      <c r="N44" s="16"/>
      <c r="O44" s="16"/>
    </row>
    <row r="45" spans="1:15">
      <c r="A45"/>
      <c r="B45" s="16"/>
      <c r="C45" s="16"/>
      <c r="D45" s="16"/>
      <c r="E45" s="16"/>
      <c r="F45" s="16"/>
      <c r="G45" s="16"/>
      <c r="H45" s="16"/>
      <c r="J45" s="90"/>
      <c r="K45" s="16"/>
      <c r="L45" s="16"/>
      <c r="M45" s="16"/>
      <c r="N45" s="16"/>
      <c r="O45" s="16"/>
    </row>
    <row r="46" spans="1:15">
      <c r="A46"/>
      <c r="B46" s="16"/>
      <c r="C46" s="16"/>
      <c r="D46" s="16"/>
      <c r="E46" s="16"/>
      <c r="F46" s="16"/>
      <c r="G46" s="16"/>
      <c r="H46" s="16"/>
      <c r="J46" s="90"/>
      <c r="K46" s="16"/>
      <c r="L46" s="16"/>
      <c r="M46" s="16"/>
      <c r="N46" s="16"/>
      <c r="O46" s="16"/>
    </row>
    <row r="47" spans="1:15">
      <c r="A47"/>
      <c r="B47" s="67" t="s">
        <v>97</v>
      </c>
      <c r="C47"/>
      <c r="D47" s="16"/>
      <c r="E47" s="16"/>
      <c r="F47" s="16"/>
      <c r="G47" s="16"/>
      <c r="J47" s="90"/>
      <c r="K47" s="16"/>
      <c r="L47" s="16"/>
      <c r="M47" s="16"/>
      <c r="N47" s="16"/>
      <c r="O47" s="16"/>
    </row>
    <row r="48" spans="1:15">
      <c r="A48" s="67" t="s">
        <v>78</v>
      </c>
      <c r="B48" t="s">
        <v>37</v>
      </c>
      <c r="C48" t="s">
        <v>38</v>
      </c>
      <c r="D48" s="16"/>
      <c r="E48" s="16"/>
      <c r="F48" s="16"/>
      <c r="G48" s="16"/>
      <c r="I48" s="88" t="s">
        <v>9</v>
      </c>
      <c r="J48" s="88" t="s">
        <v>13</v>
      </c>
      <c r="K48" s="16"/>
      <c r="L48" s="16"/>
      <c r="M48" s="16"/>
      <c r="N48" s="16"/>
      <c r="O48" s="16"/>
    </row>
    <row r="49" spans="1:10">
      <c r="A49" s="140" t="s">
        <v>8</v>
      </c>
      <c r="B49" s="68"/>
      <c r="C49" s="68"/>
      <c r="D49" s="16"/>
      <c r="E49" s="16"/>
      <c r="F49" s="16"/>
      <c r="G49" s="82" t="s">
        <v>127</v>
      </c>
      <c r="H49" s="8"/>
      <c r="I49" s="81" t="str">
        <f>IFERROR(GETPIVOTDATA("LGAPre",Calculations!$B$88,"Limited Eng","N")/Calculations!M90,"N/A")</f>
        <v>N/A</v>
      </c>
      <c r="J49" s="81" t="str">
        <f>IFERROR(GETPIVOTDATA("LGAPost",Calculations!$B$88,"Limited Eng","N")/Calculations!M90,"N/A")</f>
        <v>N/A</v>
      </c>
    </row>
    <row r="50" spans="1:10">
      <c r="A50"/>
      <c r="B50"/>
      <c r="C50"/>
      <c r="D50" s="16"/>
      <c r="E50" s="16"/>
      <c r="F50" s="16"/>
      <c r="G50" s="82" t="s">
        <v>128</v>
      </c>
      <c r="I50" s="81" t="str">
        <f>IFERROR(GETPIVOTDATA("LGAPre",Calculations!$B$88,"Limited Eng","Y")/Calculations!M91,"N/A")</f>
        <v>N/A</v>
      </c>
      <c r="J50" s="81" t="str">
        <f>IFERROR(GETPIVOTDATA("LGAPost",Calculations!$B$88,"Limited Eng","Y")/Calculations!M91,"N/A")</f>
        <v>N/A</v>
      </c>
    </row>
    <row r="51" spans="1:10">
      <c r="A51"/>
      <c r="B51"/>
      <c r="C51"/>
      <c r="D51" s="16"/>
      <c r="E51" s="16"/>
      <c r="F51" s="16"/>
      <c r="G51" s="16"/>
    </row>
    <row r="52" spans="1:10">
      <c r="A52"/>
      <c r="B52"/>
      <c r="C52"/>
      <c r="D52" s="16"/>
      <c r="E52" s="16"/>
      <c r="F52" s="16"/>
      <c r="G52" s="16"/>
    </row>
    <row r="53" spans="1:10">
      <c r="A53"/>
      <c r="B53"/>
      <c r="C53"/>
      <c r="D53" s="16"/>
      <c r="E53" s="16"/>
      <c r="F53" s="16"/>
      <c r="G53" s="16"/>
    </row>
    <row r="54" spans="1:10">
      <c r="A54"/>
      <c r="B54"/>
      <c r="C54"/>
      <c r="I54" s="93" t="s">
        <v>130</v>
      </c>
    </row>
    <row r="55" spans="1:10">
      <c r="A55"/>
      <c r="B55"/>
      <c r="C55"/>
    </row>
    <row r="56" spans="1:10">
      <c r="A56"/>
      <c r="B56"/>
      <c r="C56"/>
    </row>
    <row r="57" spans="1:10">
      <c r="A57"/>
      <c r="B57"/>
      <c r="C57"/>
    </row>
    <row r="58" spans="1:10">
      <c r="A58"/>
      <c r="B58"/>
      <c r="C58"/>
    </row>
    <row r="59" spans="1:10">
      <c r="A59"/>
      <c r="B59"/>
      <c r="C59"/>
    </row>
    <row r="60" spans="1:10">
      <c r="A60"/>
      <c r="B60"/>
      <c r="C60"/>
    </row>
    <row r="61" spans="1:10">
      <c r="A61"/>
      <c r="B61"/>
      <c r="C61"/>
    </row>
    <row r="62" spans="1:10">
      <c r="A62" s="16"/>
      <c r="B62" s="16"/>
      <c r="C62" s="16"/>
      <c r="D62" s="16"/>
      <c r="E62" s="16"/>
      <c r="F62" s="16"/>
      <c r="G62" s="16"/>
      <c r="H62" s="16"/>
    </row>
    <row r="63" spans="1:10">
      <c r="A63" s="16"/>
      <c r="B63" s="16"/>
      <c r="C63" s="16"/>
      <c r="D63" s="16"/>
      <c r="E63" s="16"/>
      <c r="F63" s="16"/>
      <c r="G63" s="16"/>
      <c r="H63" s="16"/>
    </row>
    <row r="64" spans="1:10">
      <c r="A64" s="16"/>
      <c r="B64" s="16"/>
      <c r="C64" s="16"/>
      <c r="D64" s="16"/>
      <c r="E64" s="16"/>
      <c r="F64" s="16"/>
      <c r="G64" s="16"/>
      <c r="H64" s="16"/>
    </row>
    <row r="65" spans="1:8">
      <c r="A65" s="16"/>
      <c r="B65" s="16"/>
      <c r="C65" s="16"/>
      <c r="D65" s="16"/>
      <c r="E65" s="16"/>
      <c r="F65" s="16"/>
      <c r="G65" s="16"/>
      <c r="H65" s="16"/>
    </row>
    <row r="66" spans="1:8">
      <c r="A66" s="16"/>
      <c r="B66" s="16"/>
      <c r="C66" s="16"/>
      <c r="D66" s="16"/>
      <c r="E66" s="16"/>
      <c r="F66" s="16"/>
      <c r="G66" s="16"/>
      <c r="H66" s="16"/>
    </row>
    <row r="67" spans="1:8">
      <c r="A67" s="16"/>
      <c r="B67" s="16"/>
      <c r="C67" s="16"/>
      <c r="D67" s="16"/>
      <c r="E67" s="16"/>
      <c r="F67" s="16"/>
      <c r="G67" s="16"/>
      <c r="H67" s="16"/>
    </row>
    <row r="68" spans="1:8">
      <c r="A68" s="17"/>
      <c r="B68" s="17"/>
      <c r="C68" s="17"/>
      <c r="D68" s="16"/>
      <c r="E68" s="16"/>
      <c r="F68" s="16"/>
      <c r="G68" s="16"/>
      <c r="H68" s="16"/>
    </row>
    <row r="69" spans="1:8">
      <c r="A69" s="17"/>
      <c r="B69" s="17"/>
      <c r="C69" s="17"/>
      <c r="D69" s="16"/>
      <c r="E69" s="16"/>
      <c r="F69" s="16"/>
      <c r="G69" s="16"/>
      <c r="H69" s="16"/>
    </row>
    <row r="70" spans="1:8">
      <c r="A70" s="17"/>
      <c r="B70" s="17"/>
      <c r="C70" s="17"/>
      <c r="D70" s="16"/>
      <c r="E70" s="16"/>
      <c r="F70" s="16"/>
      <c r="G70" s="16"/>
      <c r="H70" s="16"/>
    </row>
    <row r="71" spans="1:8">
      <c r="A71" s="17"/>
      <c r="B71" s="17"/>
      <c r="C71" s="17"/>
      <c r="D71" s="16"/>
      <c r="E71" s="16"/>
      <c r="F71" s="16"/>
      <c r="G71" s="16"/>
      <c r="H71" s="16"/>
    </row>
  </sheetData>
  <mergeCells count="1">
    <mergeCell ref="A1:I1"/>
  </mergeCells>
  <phoneticPr fontId="0" type="noConversion"/>
  <pageMargins left="0.7" right="0.7" top="0.75" bottom="0.75" header="0.3" footer="0.3"/>
  <pageSetup scale="94" orientation="portrait" r:id="rId6"/>
  <drawing r:id="rId7"/>
</worksheet>
</file>

<file path=xl/worksheets/sheet4.xml><?xml version="1.0" encoding="utf-8"?>
<worksheet xmlns="http://schemas.openxmlformats.org/spreadsheetml/2006/main" xmlns:r="http://schemas.openxmlformats.org/officeDocument/2006/relationships">
  <sheetPr codeName="Sheet4"/>
  <dimension ref="A1:N58"/>
  <sheetViews>
    <sheetView workbookViewId="0">
      <selection sqref="A1:I1"/>
    </sheetView>
  </sheetViews>
  <sheetFormatPr defaultRowHeight="12.75"/>
  <cols>
    <col min="1" max="1" width="11.7109375" style="1" customWidth="1"/>
    <col min="2" max="2" width="11" style="1" customWidth="1"/>
    <col min="3" max="3" width="11.7109375" style="1" customWidth="1"/>
    <col min="8" max="8" width="11.7109375" customWidth="1"/>
    <col min="9" max="9" width="10.140625" customWidth="1"/>
    <col min="10" max="10" width="18.85546875" customWidth="1"/>
    <col min="11" max="11" width="7.7109375" style="89" customWidth="1"/>
    <col min="12" max="12" width="6.7109375" style="89" customWidth="1"/>
    <col min="13" max="13" width="12.5703125" bestFit="1" customWidth="1"/>
  </cols>
  <sheetData>
    <row r="1" spans="1:14" ht="20.25">
      <c r="A1" s="160" t="s">
        <v>56</v>
      </c>
      <c r="B1" s="160"/>
      <c r="C1" s="160"/>
      <c r="D1" s="160"/>
      <c r="E1" s="160"/>
      <c r="F1" s="160"/>
      <c r="G1" s="160"/>
      <c r="H1" s="160"/>
      <c r="I1" s="160"/>
      <c r="J1" s="16"/>
      <c r="K1" s="90"/>
      <c r="L1" s="90"/>
      <c r="M1" s="16"/>
      <c r="N1" s="16"/>
    </row>
    <row r="2" spans="1:14">
      <c r="A2" s="17"/>
      <c r="B2" s="17"/>
      <c r="C2" s="17"/>
      <c r="D2" s="16"/>
      <c r="E2" s="16"/>
      <c r="F2" s="16"/>
      <c r="J2" s="16"/>
      <c r="K2" s="90"/>
      <c r="L2" s="90"/>
      <c r="M2" s="16"/>
      <c r="N2" s="16"/>
    </row>
    <row r="3" spans="1:14">
      <c r="A3" s="161" t="str">
        <f>IF('Student Data'!D84="","Note: Learning Goal B was not used in your data set. Please ignore this sheet.","")</f>
        <v>Note: Learning Goal B was not used in your data set. Please ignore this sheet.</v>
      </c>
      <c r="B3" s="162"/>
      <c r="C3" s="162"/>
      <c r="D3" s="162"/>
      <c r="E3" s="162"/>
      <c r="F3" s="162"/>
      <c r="G3" s="162"/>
      <c r="H3" s="162"/>
      <c r="I3" s="162"/>
      <c r="J3" s="16"/>
      <c r="K3" s="90"/>
      <c r="L3" s="90"/>
      <c r="M3" s="16"/>
      <c r="N3" s="16"/>
    </row>
    <row r="4" spans="1:14">
      <c r="A4" s="34"/>
      <c r="B4" s="33"/>
      <c r="C4" s="33"/>
      <c r="D4" s="16"/>
      <c r="E4" s="16"/>
      <c r="F4" s="16"/>
      <c r="G4" s="16"/>
      <c r="J4" s="16"/>
      <c r="K4" s="90"/>
      <c r="L4" s="90"/>
      <c r="M4" s="16"/>
      <c r="N4" s="16"/>
    </row>
    <row r="5" spans="1:14">
      <c r="A5" s="16"/>
      <c r="B5" s="16"/>
      <c r="C5" s="16"/>
      <c r="D5" s="16"/>
      <c r="E5" s="16"/>
      <c r="F5" s="16"/>
      <c r="G5" s="16"/>
      <c r="J5" s="16"/>
      <c r="K5" s="90"/>
      <c r="L5" s="92"/>
      <c r="M5" s="31"/>
      <c r="N5" s="16"/>
    </row>
    <row r="6" spans="1:14">
      <c r="A6" s="16"/>
      <c r="B6" s="16"/>
      <c r="C6" s="16"/>
      <c r="D6" s="16"/>
      <c r="E6" s="16"/>
      <c r="F6" s="16"/>
      <c r="G6" s="16"/>
      <c r="J6" s="16"/>
      <c r="K6" s="90"/>
      <c r="L6" s="92"/>
      <c r="M6" s="31"/>
      <c r="N6" s="16"/>
    </row>
    <row r="7" spans="1:14">
      <c r="A7"/>
      <c r="B7" s="67" t="s">
        <v>97</v>
      </c>
      <c r="C7"/>
      <c r="G7" s="16"/>
      <c r="J7" s="16"/>
      <c r="K7" s="90"/>
      <c r="L7" s="92"/>
      <c r="M7" s="31"/>
      <c r="N7" s="16"/>
    </row>
    <row r="8" spans="1:14">
      <c r="A8" s="67" t="s">
        <v>1</v>
      </c>
      <c r="B8" t="s">
        <v>59</v>
      </c>
      <c r="C8" t="s">
        <v>60</v>
      </c>
      <c r="G8" s="16"/>
      <c r="I8" s="16"/>
      <c r="K8" s="88" t="s">
        <v>10</v>
      </c>
      <c r="L8" s="88" t="s">
        <v>14</v>
      </c>
      <c r="M8" s="16"/>
      <c r="N8" s="16"/>
    </row>
    <row r="9" spans="1:14">
      <c r="A9" s="140" t="s">
        <v>8</v>
      </c>
      <c r="B9" s="68"/>
      <c r="C9" s="68"/>
      <c r="G9" s="16"/>
      <c r="I9" s="82" t="s">
        <v>110</v>
      </c>
      <c r="K9" s="81" t="str">
        <f>IFERROR(GETPIVOTDATA("LGBPre",Calculations!$B$56,"Gender","F")/Calculations!M58,"N/A")</f>
        <v>N/A</v>
      </c>
      <c r="L9" s="81" t="str">
        <f>IFERROR(GETPIVOTDATA("LGBPost",Calculations!$B$56,"Gender","F")/Calculations!M58,"N/A")</f>
        <v>N/A</v>
      </c>
      <c r="M9" s="16"/>
      <c r="N9" s="16"/>
    </row>
    <row r="10" spans="1:14">
      <c r="A10"/>
      <c r="B10"/>
      <c r="C10"/>
      <c r="G10" s="16"/>
      <c r="I10" s="82" t="s">
        <v>111</v>
      </c>
      <c r="J10" s="8"/>
      <c r="K10" s="81" t="str">
        <f>IFERROR(GETPIVOTDATA("LGBPre",Calculations!$B$56,"Gender","M")/Calculations!M59,"N/A")</f>
        <v>N/A</v>
      </c>
      <c r="L10" s="81" t="str">
        <f>IFERROR(GETPIVOTDATA("LGBPost",Calculations!$B$56,"Gender","M")/Calculations!M59,"N/A")</f>
        <v>N/A</v>
      </c>
      <c r="M10" s="16"/>
      <c r="N10" s="16"/>
    </row>
    <row r="11" spans="1:14">
      <c r="A11"/>
      <c r="B11"/>
      <c r="C11"/>
      <c r="D11" s="16"/>
      <c r="E11" s="16"/>
      <c r="F11" s="16"/>
      <c r="G11" s="16"/>
      <c r="H11" s="16"/>
      <c r="L11" s="90"/>
      <c r="M11" s="16"/>
      <c r="N11" s="16"/>
    </row>
    <row r="12" spans="1:14">
      <c r="A12"/>
      <c r="B12"/>
      <c r="C12"/>
      <c r="D12" s="16"/>
      <c r="E12" s="16"/>
      <c r="F12" s="16"/>
      <c r="G12" s="16"/>
      <c r="J12" s="16"/>
      <c r="K12" s="90"/>
      <c r="L12" s="90"/>
      <c r="M12" s="16"/>
      <c r="N12" s="16"/>
    </row>
    <row r="13" spans="1:14">
      <c r="A13"/>
      <c r="B13"/>
      <c r="C13"/>
      <c r="D13" s="16"/>
      <c r="E13" s="16"/>
      <c r="F13" s="16"/>
      <c r="G13" s="16"/>
      <c r="J13" s="16"/>
      <c r="K13" s="90"/>
      <c r="L13" s="90"/>
      <c r="M13" s="16"/>
      <c r="N13" s="16"/>
    </row>
    <row r="14" spans="1:14">
      <c r="A14"/>
      <c r="B14"/>
      <c r="C14"/>
      <c r="D14" s="16"/>
      <c r="E14" s="16"/>
      <c r="F14" s="16"/>
      <c r="G14" s="16"/>
      <c r="J14" s="16"/>
      <c r="K14" s="90"/>
      <c r="L14" s="90"/>
      <c r="M14" s="16"/>
      <c r="N14" s="16"/>
    </row>
    <row r="15" spans="1:14">
      <c r="A15" s="16"/>
      <c r="B15" s="16"/>
      <c r="C15" s="16"/>
      <c r="D15" s="16"/>
      <c r="E15" s="16"/>
      <c r="F15" s="16"/>
      <c r="G15" s="16"/>
      <c r="H15" s="16"/>
      <c r="I15" s="16"/>
      <c r="J15" s="16"/>
      <c r="K15" s="90"/>
      <c r="L15" s="90"/>
      <c r="M15" s="16"/>
      <c r="N15" s="16"/>
    </row>
    <row r="16" spans="1:14">
      <c r="A16" s="16"/>
      <c r="B16" s="16"/>
      <c r="C16" s="16"/>
      <c r="D16" s="16"/>
      <c r="E16" s="16"/>
      <c r="F16" s="16"/>
      <c r="G16" s="16"/>
      <c r="J16" s="16"/>
      <c r="K16" s="90"/>
      <c r="L16" s="90"/>
      <c r="M16" s="16"/>
      <c r="N16" s="16"/>
    </row>
    <row r="17" spans="1:14">
      <c r="A17"/>
      <c r="B17" s="67" t="s">
        <v>97</v>
      </c>
      <c r="C17"/>
      <c r="D17" s="16"/>
      <c r="E17" s="16"/>
      <c r="F17" s="16"/>
      <c r="G17" s="16"/>
      <c r="J17" s="16"/>
      <c r="K17" s="90"/>
      <c r="L17" s="90"/>
      <c r="M17" s="16"/>
      <c r="N17" s="16"/>
    </row>
    <row r="18" spans="1:14">
      <c r="A18" s="67" t="s">
        <v>2</v>
      </c>
      <c r="B18" t="s">
        <v>59</v>
      </c>
      <c r="C18" t="s">
        <v>60</v>
      </c>
      <c r="D18" s="16"/>
      <c r="E18" s="16"/>
      <c r="F18" s="16"/>
      <c r="G18" s="16"/>
      <c r="I18" s="16"/>
      <c r="K18" s="88" t="s">
        <v>10</v>
      </c>
      <c r="L18" s="88" t="s">
        <v>14</v>
      </c>
      <c r="M18" s="16"/>
      <c r="N18" s="16"/>
    </row>
    <row r="19" spans="1:14">
      <c r="A19" s="140" t="s">
        <v>8</v>
      </c>
      <c r="B19" s="68"/>
      <c r="C19" s="68"/>
      <c r="D19" s="16"/>
      <c r="E19" s="16"/>
      <c r="F19" s="16"/>
      <c r="G19" s="16"/>
      <c r="I19" s="82" t="s">
        <v>122</v>
      </c>
      <c r="J19" s="8"/>
      <c r="K19" s="81" t="str">
        <f>IFERROR(GETPIVOTDATA("LGBPre",Calculations!$B$64,"FRLunch","N")/Calculations!M66,"N/A")</f>
        <v>N/A</v>
      </c>
      <c r="L19" s="81" t="str">
        <f>IFERROR(GETPIVOTDATA("LGBPost",Calculations!$B$64,"FRLunch","N")/Calculations!M66,"N/A")</f>
        <v>N/A</v>
      </c>
      <c r="M19" s="16"/>
      <c r="N19" s="16"/>
    </row>
    <row r="20" spans="1:14">
      <c r="A20"/>
      <c r="B20"/>
      <c r="C20"/>
      <c r="D20" s="16"/>
      <c r="E20" s="16"/>
      <c r="F20" s="16"/>
      <c r="G20" s="16"/>
      <c r="I20" s="82" t="s">
        <v>121</v>
      </c>
      <c r="K20" s="81" t="str">
        <f>IFERROR(GETPIVOTDATA("LGBPre",Calculations!$B$64,"FRLunch","Y")/Calculations!M67,"N/A")</f>
        <v>N/A</v>
      </c>
      <c r="L20" s="81" t="str">
        <f>IFERROR(GETPIVOTDATA("LGBPost",Calculations!$B$64,"FRLunch","Y")/Calculations!M67,"N/A")</f>
        <v>N/A</v>
      </c>
      <c r="M20" s="16"/>
      <c r="N20" s="16"/>
    </row>
    <row r="21" spans="1:14">
      <c r="A21"/>
      <c r="B21"/>
      <c r="C21"/>
      <c r="D21" s="16"/>
      <c r="E21" s="16"/>
      <c r="F21" s="16"/>
      <c r="G21" s="16"/>
      <c r="M21" s="16"/>
      <c r="N21" s="16"/>
    </row>
    <row r="22" spans="1:14">
      <c r="A22"/>
      <c r="B22"/>
      <c r="C22"/>
      <c r="D22" s="16"/>
      <c r="E22" s="16"/>
      <c r="F22" s="16"/>
      <c r="G22" s="16"/>
      <c r="J22" s="16"/>
      <c r="K22" s="90"/>
      <c r="L22" s="92"/>
      <c r="M22" s="31"/>
      <c r="N22" s="16"/>
    </row>
    <row r="23" spans="1:14">
      <c r="A23"/>
      <c r="B23"/>
      <c r="C23"/>
      <c r="D23" s="16"/>
      <c r="E23" s="16"/>
      <c r="F23" s="16"/>
      <c r="G23" s="16"/>
      <c r="J23" s="16"/>
      <c r="K23" s="90"/>
      <c r="L23" s="92"/>
      <c r="M23" s="31"/>
      <c r="N23" s="16"/>
    </row>
    <row r="24" spans="1:14">
      <c r="A24"/>
      <c r="B24"/>
      <c r="C24"/>
      <c r="D24" s="16"/>
      <c r="E24" s="16"/>
      <c r="F24" s="16"/>
      <c r="G24" s="16"/>
      <c r="J24" s="16"/>
      <c r="K24" s="90"/>
      <c r="L24" s="92"/>
      <c r="M24" s="31"/>
      <c r="N24" s="16"/>
    </row>
    <row r="25" spans="1:14">
      <c r="A25" s="16"/>
      <c r="B25" s="16"/>
      <c r="C25" s="16"/>
      <c r="D25" s="16"/>
      <c r="E25" s="16"/>
      <c r="F25" s="16"/>
      <c r="G25" s="16"/>
      <c r="H25" s="16"/>
      <c r="I25" s="16"/>
      <c r="J25" s="16"/>
      <c r="K25" s="90"/>
      <c r="L25" s="90"/>
      <c r="M25" s="16"/>
      <c r="N25" s="16"/>
    </row>
    <row r="26" spans="1:14">
      <c r="A26" s="16"/>
      <c r="B26" s="16"/>
      <c r="C26" s="16"/>
      <c r="D26" s="16"/>
      <c r="E26" s="16"/>
      <c r="F26" s="16"/>
      <c r="G26" s="16"/>
      <c r="H26" s="16"/>
      <c r="I26" s="16"/>
      <c r="J26" s="16"/>
      <c r="K26" s="90"/>
      <c r="L26" s="90"/>
      <c r="M26" s="16"/>
      <c r="N26" s="16"/>
    </row>
    <row r="27" spans="1:14">
      <c r="A27"/>
      <c r="B27" s="67" t="s">
        <v>97</v>
      </c>
      <c r="C27"/>
      <c r="D27" s="16"/>
      <c r="E27" s="16"/>
      <c r="F27" s="16"/>
      <c r="G27" s="16"/>
      <c r="H27" s="16"/>
      <c r="I27" s="16"/>
      <c r="J27" s="16"/>
      <c r="K27" s="90"/>
      <c r="L27" s="90"/>
      <c r="M27" s="16"/>
      <c r="N27" s="16"/>
    </row>
    <row r="28" spans="1:14">
      <c r="A28" s="67" t="s">
        <v>74</v>
      </c>
      <c r="B28" t="s">
        <v>59</v>
      </c>
      <c r="C28" t="s">
        <v>60</v>
      </c>
      <c r="D28" s="16"/>
      <c r="E28" s="16"/>
      <c r="F28" s="16"/>
      <c r="G28" s="16"/>
      <c r="H28" s="16"/>
      <c r="I28" s="16"/>
      <c r="K28" s="88" t="s">
        <v>10</v>
      </c>
      <c r="L28" s="88" t="s">
        <v>14</v>
      </c>
      <c r="M28" s="31"/>
      <c r="N28" s="16"/>
    </row>
    <row r="29" spans="1:14">
      <c r="A29" s="140" t="s">
        <v>8</v>
      </c>
      <c r="B29" s="68"/>
      <c r="C29" s="68"/>
      <c r="D29" s="16"/>
      <c r="E29" s="16"/>
      <c r="F29" s="16"/>
      <c r="G29" s="16"/>
      <c r="H29" s="16"/>
      <c r="I29" s="82" t="s">
        <v>123</v>
      </c>
      <c r="J29" s="8"/>
      <c r="K29" s="81" t="str">
        <f>IFERROR(GETPIVOTDATA("LGBPre",Calculations!$B$72,"Ethnicity","O")/Calculations!M74,"N/A")</f>
        <v>N/A</v>
      </c>
      <c r="L29" s="81" t="str">
        <f>IFERROR(GETPIVOTDATA("LGBPost",Calculations!$B$72,"Ethnicity","O")/Calculations!M74,"N/A")</f>
        <v>N/A</v>
      </c>
      <c r="M29" s="31"/>
      <c r="N29" s="16"/>
    </row>
    <row r="30" spans="1:14">
      <c r="A30"/>
      <c r="B30"/>
      <c r="C30"/>
      <c r="D30" s="16"/>
      <c r="E30" s="16"/>
      <c r="F30" s="16"/>
      <c r="G30" s="16"/>
      <c r="I30" s="82" t="s">
        <v>124</v>
      </c>
      <c r="K30" s="81" t="str">
        <f>IFERROR(GETPIVOTDATA("LGBPre",Calculations!$B$72,"Ethnicity","W")/Calculations!M75,"N/A")</f>
        <v>N/A</v>
      </c>
      <c r="L30" s="81" t="str">
        <f>IFERROR(GETPIVOTDATA("LGBPost",Calculations!$B$72,"Ethnicity","W")/Calculations!M75,"N/A")</f>
        <v>N/A</v>
      </c>
      <c r="M30" s="31"/>
      <c r="N30" s="16"/>
    </row>
    <row r="31" spans="1:14">
      <c r="A31"/>
      <c r="B31"/>
      <c r="C31"/>
      <c r="D31" s="16"/>
      <c r="E31" s="16"/>
      <c r="F31" s="16"/>
      <c r="G31" s="16"/>
      <c r="J31" s="16"/>
      <c r="K31" s="90"/>
      <c r="L31" s="90"/>
      <c r="M31" s="16"/>
      <c r="N31" s="16"/>
    </row>
    <row r="32" spans="1:14">
      <c r="A32"/>
      <c r="B32"/>
      <c r="C32"/>
      <c r="D32" s="16"/>
      <c r="E32" s="16"/>
      <c r="F32" s="16"/>
      <c r="G32" s="16"/>
      <c r="J32" s="16"/>
      <c r="K32" s="90"/>
      <c r="L32" s="90"/>
      <c r="M32" s="16"/>
      <c r="N32" s="16"/>
    </row>
    <row r="33" spans="1:14">
      <c r="A33"/>
      <c r="B33"/>
      <c r="C33"/>
      <c r="D33" s="16"/>
      <c r="E33" s="16"/>
      <c r="F33" s="16"/>
      <c r="G33" s="16"/>
      <c r="J33" s="16"/>
      <c r="K33" s="90"/>
      <c r="L33" s="90"/>
      <c r="M33" s="16"/>
      <c r="N33" s="16"/>
    </row>
    <row r="34" spans="1:14">
      <c r="A34"/>
      <c r="B34"/>
      <c r="C34"/>
      <c r="D34" s="16"/>
      <c r="E34" s="16"/>
      <c r="F34" s="16"/>
      <c r="G34" s="16"/>
    </row>
    <row r="35" spans="1:14">
      <c r="A35"/>
      <c r="B35"/>
      <c r="C35"/>
    </row>
    <row r="36" spans="1:14">
      <c r="A36"/>
      <c r="B36"/>
      <c r="C36"/>
    </row>
    <row r="37" spans="1:14">
      <c r="A37"/>
      <c r="B37" s="67" t="s">
        <v>97</v>
      </c>
      <c r="C37"/>
      <c r="D37" s="16"/>
      <c r="E37" s="16"/>
      <c r="F37" s="16"/>
      <c r="G37" s="16"/>
    </row>
    <row r="38" spans="1:14">
      <c r="A38" s="67" t="s">
        <v>75</v>
      </c>
      <c r="B38" t="s">
        <v>59</v>
      </c>
      <c r="C38" t="s">
        <v>60</v>
      </c>
      <c r="D38" s="16"/>
      <c r="E38" s="16"/>
      <c r="F38" s="16"/>
      <c r="G38" s="16"/>
      <c r="I38" s="16"/>
      <c r="K38" s="88" t="s">
        <v>10</v>
      </c>
      <c r="L38" s="88" t="s">
        <v>14</v>
      </c>
    </row>
    <row r="39" spans="1:14">
      <c r="A39" s="140" t="s">
        <v>8</v>
      </c>
      <c r="B39" s="68"/>
      <c r="C39" s="68"/>
      <c r="D39" s="16"/>
      <c r="E39" s="16"/>
      <c r="F39" s="16"/>
      <c r="G39" s="16"/>
      <c r="I39" s="82" t="s">
        <v>125</v>
      </c>
      <c r="J39" s="8"/>
      <c r="K39" s="81" t="str">
        <f>IFERROR(GETPIVOTDATA("LGBPre",Calculations!$B$80,"With Dis","N")/Calculations!M82,"N/A")</f>
        <v>N/A</v>
      </c>
      <c r="L39" s="81" t="str">
        <f>IFERROR(GETPIVOTDATA("LGBPost",Calculations!$B$80,"With Dis","N")/Calculations!M82,"N/A")</f>
        <v>N/A</v>
      </c>
    </row>
    <row r="40" spans="1:14">
      <c r="A40"/>
      <c r="B40"/>
      <c r="C40"/>
      <c r="D40" s="16"/>
      <c r="E40" s="16"/>
      <c r="F40" s="16"/>
      <c r="G40" s="16"/>
      <c r="I40" s="82" t="s">
        <v>126</v>
      </c>
      <c r="K40" s="81" t="str">
        <f>IFERROR(GETPIVOTDATA("LGBPre",Calculations!$B$80,"With Dis","Y")/Calculations!M83,"N/A")</f>
        <v>N/A</v>
      </c>
      <c r="L40" s="81" t="str">
        <f>IFERROR(GETPIVOTDATA("LGBPost",Calculations!$B$80,"With Dis","Y")/Calculations!M83,"N/A")</f>
        <v>N/A</v>
      </c>
    </row>
    <row r="41" spans="1:14">
      <c r="A41"/>
      <c r="B41"/>
      <c r="C41"/>
      <c r="D41" s="16"/>
      <c r="E41" s="16"/>
      <c r="F41" s="16"/>
      <c r="G41" s="16"/>
    </row>
    <row r="42" spans="1:14">
      <c r="A42"/>
      <c r="B42"/>
      <c r="C42"/>
      <c r="D42" s="16"/>
      <c r="E42" s="16"/>
      <c r="F42" s="16"/>
      <c r="G42" s="16"/>
    </row>
    <row r="43" spans="1:14">
      <c r="A43"/>
      <c r="B43"/>
      <c r="C43"/>
      <c r="D43" s="16"/>
      <c r="E43" s="16"/>
      <c r="F43" s="16"/>
      <c r="G43" s="16"/>
    </row>
    <row r="44" spans="1:14">
      <c r="A44"/>
      <c r="B44"/>
      <c r="C44"/>
      <c r="D44" s="16"/>
      <c r="E44" s="16"/>
      <c r="F44" s="16"/>
      <c r="G44" s="16"/>
    </row>
    <row r="45" spans="1:14">
      <c r="A45"/>
      <c r="B45" s="16"/>
      <c r="C45" s="16"/>
      <c r="D45" s="16"/>
      <c r="E45" s="16"/>
      <c r="F45" s="16"/>
      <c r="G45" s="16"/>
    </row>
    <row r="46" spans="1:14">
      <c r="A46"/>
      <c r="B46" s="16"/>
      <c r="C46" s="16"/>
      <c r="D46" s="16"/>
      <c r="E46" s="16"/>
      <c r="F46" s="16"/>
      <c r="G46" s="16"/>
    </row>
    <row r="47" spans="1:14">
      <c r="A47"/>
      <c r="B47" s="67" t="s">
        <v>97</v>
      </c>
      <c r="C47"/>
      <c r="D47" s="16"/>
      <c r="E47" s="16"/>
      <c r="F47" s="16"/>
      <c r="G47" s="16"/>
    </row>
    <row r="48" spans="1:14">
      <c r="A48" s="67" t="s">
        <v>78</v>
      </c>
      <c r="B48" t="s">
        <v>59</v>
      </c>
      <c r="C48" t="s">
        <v>60</v>
      </c>
      <c r="D48" s="16"/>
      <c r="E48" s="16"/>
      <c r="F48" s="16"/>
      <c r="G48" s="16"/>
      <c r="I48" s="16"/>
      <c r="K48" s="88" t="s">
        <v>10</v>
      </c>
      <c r="L48" s="88" t="s">
        <v>14</v>
      </c>
    </row>
    <row r="49" spans="1:12">
      <c r="A49" s="140" t="s">
        <v>8</v>
      </c>
      <c r="B49" s="68"/>
      <c r="C49" s="68"/>
      <c r="D49" s="16"/>
      <c r="E49" s="16"/>
      <c r="F49" s="16"/>
      <c r="G49" s="16"/>
      <c r="I49" s="82" t="s">
        <v>127</v>
      </c>
      <c r="J49" s="8"/>
      <c r="K49" s="81" t="str">
        <f>IFERROR(GETPIVOTDATA("LGBPre",Calculations!$B$88,"Limited Eng","N")/Calculations!M90,"N/A")</f>
        <v>N/A</v>
      </c>
      <c r="L49" s="81" t="str">
        <f>IFERROR(GETPIVOTDATA("LGBPost",Calculations!$B$88,"Limited Eng","N")/Calculations!M90,"N/A")</f>
        <v>N/A</v>
      </c>
    </row>
    <row r="50" spans="1:12">
      <c r="A50"/>
      <c r="B50"/>
      <c r="C50"/>
      <c r="D50" s="16"/>
      <c r="E50" s="16"/>
      <c r="F50" s="16"/>
      <c r="G50" s="16"/>
      <c r="I50" s="82" t="s">
        <v>128</v>
      </c>
      <c r="K50" s="81" t="str">
        <f>IFERROR(GETPIVOTDATA("LGBPre",Calculations!$B$88,"Limited Eng","Y")/Calculations!M91,"N/A")</f>
        <v>N/A</v>
      </c>
      <c r="L50" s="81" t="str">
        <f>IFERROR(GETPIVOTDATA("LGBPost",Calculations!$B$88,"Limited Eng","Y")/Calculations!M91,"N/A")</f>
        <v>N/A</v>
      </c>
    </row>
    <row r="51" spans="1:12">
      <c r="A51"/>
      <c r="B51"/>
      <c r="C51"/>
      <c r="D51" s="16"/>
      <c r="E51" s="16"/>
      <c r="F51" s="16"/>
      <c r="G51" s="16"/>
    </row>
    <row r="52" spans="1:12">
      <c r="A52"/>
      <c r="B52"/>
      <c r="C52"/>
      <c r="D52" s="16"/>
      <c r="E52" s="16"/>
      <c r="F52" s="16"/>
      <c r="G52" s="16"/>
    </row>
    <row r="53" spans="1:12">
      <c r="A53"/>
      <c r="B53"/>
      <c r="C53"/>
      <c r="D53" s="16"/>
      <c r="E53" s="16"/>
      <c r="F53" s="16"/>
      <c r="G53" s="16"/>
    </row>
    <row r="54" spans="1:12">
      <c r="A54"/>
      <c r="B54"/>
      <c r="C54"/>
      <c r="K54" s="93" t="s">
        <v>130</v>
      </c>
    </row>
    <row r="55" spans="1:12">
      <c r="A55"/>
      <c r="B55"/>
      <c r="C55"/>
    </row>
    <row r="56" spans="1:12">
      <c r="A56"/>
      <c r="B56"/>
      <c r="C56"/>
    </row>
    <row r="57" spans="1:12">
      <c r="A57"/>
      <c r="B57"/>
      <c r="C57"/>
    </row>
    <row r="58" spans="1:12">
      <c r="A58"/>
      <c r="B58"/>
    </row>
  </sheetData>
  <mergeCells count="2">
    <mergeCell ref="A1:I1"/>
    <mergeCell ref="A3:I3"/>
  </mergeCells>
  <phoneticPr fontId="0" type="noConversion"/>
  <pageMargins left="0.7" right="0.7" top="0.75" bottom="0.75" header="0.3" footer="0.3"/>
  <pageSetup scale="96" orientation="portrait" r:id="rId6"/>
  <drawing r:id="rId7"/>
</worksheet>
</file>

<file path=xl/worksheets/sheet5.xml><?xml version="1.0" encoding="utf-8"?>
<worksheet xmlns="http://schemas.openxmlformats.org/spreadsheetml/2006/main" xmlns:r="http://schemas.openxmlformats.org/officeDocument/2006/relationships">
  <sheetPr codeName="Sheet5"/>
  <dimension ref="A1:M58"/>
  <sheetViews>
    <sheetView workbookViewId="0">
      <selection sqref="A1:I1"/>
    </sheetView>
  </sheetViews>
  <sheetFormatPr defaultRowHeight="12.75"/>
  <cols>
    <col min="1" max="1" width="11.7109375" style="16" customWidth="1"/>
    <col min="2" max="2" width="11" style="16" customWidth="1"/>
    <col min="3" max="3" width="11.7109375" style="16" customWidth="1"/>
    <col min="4" max="7" width="9.140625" style="16"/>
    <col min="8" max="8" width="11.42578125" style="16" customWidth="1"/>
    <col min="9" max="9" width="9.140625" style="16"/>
    <col min="10" max="10" width="20.28515625" style="16" customWidth="1"/>
    <col min="11" max="11" width="6.85546875" style="90" customWidth="1"/>
    <col min="12" max="12" width="6.42578125" style="90" customWidth="1"/>
    <col min="13" max="13" width="11.28515625" style="16" customWidth="1"/>
    <col min="14" max="16384" width="9.140625" style="16"/>
  </cols>
  <sheetData>
    <row r="1" spans="1:13" ht="20.25">
      <c r="A1" s="163" t="s">
        <v>57</v>
      </c>
      <c r="B1" s="163"/>
      <c r="C1" s="163"/>
      <c r="D1" s="163"/>
      <c r="E1" s="163"/>
      <c r="F1" s="163"/>
      <c r="G1" s="163"/>
      <c r="H1" s="163"/>
      <c r="I1" s="163"/>
    </row>
    <row r="2" spans="1:13">
      <c r="A2" s="17"/>
      <c r="B2" s="17"/>
      <c r="C2" s="17"/>
      <c r="G2"/>
      <c r="H2"/>
      <c r="I2"/>
    </row>
    <row r="3" spans="1:13">
      <c r="A3" s="161" t="str">
        <f>IF('Student Data'!E84="","Note: Learning Goal C was not used in your data set. Please ignore this sheet.","")</f>
        <v>Note: Learning Goal C was not used in your data set. Please ignore this sheet.</v>
      </c>
      <c r="B3" s="162"/>
      <c r="C3" s="162"/>
      <c r="D3" s="162"/>
      <c r="E3" s="162"/>
      <c r="F3" s="162"/>
      <c r="G3" s="162"/>
      <c r="H3" s="162"/>
      <c r="I3" s="162"/>
    </row>
    <row r="4" spans="1:13">
      <c r="A4" s="34"/>
      <c r="B4" s="33"/>
      <c r="C4" s="33"/>
      <c r="H4"/>
      <c r="I4"/>
      <c r="L4" s="91"/>
      <c r="M4" s="32"/>
    </row>
    <row r="5" spans="1:13">
      <c r="H5"/>
      <c r="I5"/>
      <c r="L5" s="91"/>
      <c r="M5" s="32"/>
    </row>
    <row r="6" spans="1:13">
      <c r="H6"/>
      <c r="I6"/>
      <c r="L6" s="91"/>
      <c r="M6" s="32"/>
    </row>
    <row r="7" spans="1:13">
      <c r="A7"/>
      <c r="B7" s="67" t="s">
        <v>97</v>
      </c>
      <c r="C7"/>
      <c r="D7"/>
      <c r="E7"/>
      <c r="F7"/>
      <c r="H7"/>
    </row>
    <row r="8" spans="1:13">
      <c r="A8" s="67" t="s">
        <v>1</v>
      </c>
      <c r="B8" t="s">
        <v>61</v>
      </c>
      <c r="C8" t="s">
        <v>62</v>
      </c>
      <c r="D8"/>
      <c r="E8"/>
      <c r="F8"/>
      <c r="J8"/>
      <c r="K8" s="88" t="s">
        <v>11</v>
      </c>
      <c r="L8" s="88" t="s">
        <v>15</v>
      </c>
    </row>
    <row r="9" spans="1:13">
      <c r="A9" s="140" t="s">
        <v>8</v>
      </c>
      <c r="B9" s="68"/>
      <c r="C9" s="68"/>
      <c r="D9"/>
      <c r="E9"/>
      <c r="F9"/>
      <c r="I9" s="82" t="s">
        <v>110</v>
      </c>
      <c r="J9"/>
      <c r="K9" s="81" t="str">
        <f>IFERROR(GETPIVOTDATA("LGCPre",Calculations!$B$56,"Gender","F")/Calculations!M58,"N/A")</f>
        <v>N/A</v>
      </c>
      <c r="L9" s="81" t="str">
        <f>IFERROR(GETPIVOTDATA("LGCPost",Calculations!$B$56,"Gender","F")/Calculations!M58,"N/A")</f>
        <v>N/A</v>
      </c>
    </row>
    <row r="10" spans="1:13">
      <c r="A10"/>
      <c r="B10"/>
      <c r="C10"/>
      <c r="D10"/>
      <c r="E10"/>
      <c r="F10"/>
      <c r="I10" s="82" t="s">
        <v>111</v>
      </c>
      <c r="J10" s="8"/>
      <c r="K10" s="81" t="str">
        <f>IFERROR(GETPIVOTDATA("LGCPre",Calculations!$B$56,"Gender","M")/Calculations!M59,"N/A")</f>
        <v>N/A</v>
      </c>
      <c r="L10" s="81" t="str">
        <f>IFERROR(GETPIVOTDATA("LGCPost",Calculations!$B$56,"Gender","M")/Calculations!M59,"N/A")</f>
        <v>N/A</v>
      </c>
    </row>
    <row r="11" spans="1:13">
      <c r="A11"/>
      <c r="B11"/>
      <c r="C11"/>
      <c r="I11"/>
      <c r="J11"/>
    </row>
    <row r="12" spans="1:13">
      <c r="A12"/>
      <c r="B12"/>
      <c r="C12"/>
      <c r="H12"/>
      <c r="I12"/>
    </row>
    <row r="13" spans="1:13">
      <c r="A13"/>
      <c r="B13"/>
      <c r="C13"/>
      <c r="H13"/>
      <c r="I13"/>
    </row>
    <row r="14" spans="1:13">
      <c r="A14"/>
      <c r="B14"/>
      <c r="C14"/>
      <c r="H14"/>
      <c r="I14"/>
    </row>
    <row r="16" spans="1:13">
      <c r="H16"/>
      <c r="I16"/>
    </row>
    <row r="17" spans="1:13">
      <c r="A17"/>
      <c r="B17" s="67" t="s">
        <v>97</v>
      </c>
      <c r="C17"/>
      <c r="H17"/>
    </row>
    <row r="18" spans="1:13">
      <c r="A18" s="67" t="s">
        <v>2</v>
      </c>
      <c r="B18" t="s">
        <v>61</v>
      </c>
      <c r="C18" t="s">
        <v>62</v>
      </c>
      <c r="H18"/>
      <c r="J18"/>
      <c r="K18" s="88" t="s">
        <v>11</v>
      </c>
      <c r="L18" s="88" t="s">
        <v>15</v>
      </c>
    </row>
    <row r="19" spans="1:13">
      <c r="A19" s="140" t="s">
        <v>8</v>
      </c>
      <c r="B19" s="68"/>
      <c r="C19" s="68"/>
      <c r="H19"/>
      <c r="I19" s="82" t="s">
        <v>122</v>
      </c>
      <c r="J19" s="8"/>
      <c r="K19" s="81" t="str">
        <f>IFERROR(GETPIVOTDATA("LGCPre",Calculations!$B$64,"FRLunch","N")/Calculations!M66,"N/A")</f>
        <v>N/A</v>
      </c>
      <c r="L19" s="81" t="str">
        <f>IFERROR(GETPIVOTDATA("LGCPost",Calculations!$B$64,"FRLunch","N")/Calculations!M66,"N/A")</f>
        <v>N/A</v>
      </c>
    </row>
    <row r="20" spans="1:13">
      <c r="A20"/>
      <c r="B20"/>
      <c r="C20"/>
      <c r="H20"/>
      <c r="I20" s="82" t="s">
        <v>121</v>
      </c>
      <c r="J20"/>
      <c r="K20" s="81" t="str">
        <f>IFERROR(GETPIVOTDATA("LGCPre",Calculations!$B$64,"FRLunch","Y")/Calculations!M67,"N/A")</f>
        <v>N/A</v>
      </c>
      <c r="L20" s="81" t="str">
        <f>IFERROR(GETPIVOTDATA("LGCPost",Calculations!$B$64,"FRLunch","Y")/Calculations!M67,"N/A")</f>
        <v>N/A</v>
      </c>
    </row>
    <row r="21" spans="1:13">
      <c r="A21"/>
      <c r="B21"/>
      <c r="C21"/>
      <c r="H21"/>
      <c r="I21"/>
      <c r="J21"/>
      <c r="K21" s="89"/>
      <c r="L21" s="89"/>
      <c r="M21" s="31"/>
    </row>
    <row r="22" spans="1:13">
      <c r="A22"/>
      <c r="B22"/>
      <c r="C22"/>
      <c r="H22"/>
      <c r="I22"/>
      <c r="L22" s="92"/>
      <c r="M22" s="31"/>
    </row>
    <row r="23" spans="1:13">
      <c r="A23"/>
      <c r="B23"/>
      <c r="C23"/>
      <c r="H23"/>
      <c r="I23"/>
      <c r="L23" s="92"/>
      <c r="M23" s="31"/>
    </row>
    <row r="24" spans="1:13">
      <c r="A24"/>
      <c r="B24"/>
      <c r="C24"/>
      <c r="H24"/>
      <c r="I24"/>
    </row>
    <row r="27" spans="1:13">
      <c r="A27"/>
      <c r="B27" s="67" t="s">
        <v>97</v>
      </c>
      <c r="C27"/>
      <c r="L27" s="92"/>
      <c r="M27" s="31"/>
    </row>
    <row r="28" spans="1:13">
      <c r="A28" s="67" t="s">
        <v>74</v>
      </c>
      <c r="B28" t="s">
        <v>61</v>
      </c>
      <c r="C28" t="s">
        <v>62</v>
      </c>
      <c r="J28"/>
      <c r="K28" s="88" t="s">
        <v>11</v>
      </c>
      <c r="L28" s="88" t="s">
        <v>15</v>
      </c>
      <c r="M28" s="31"/>
    </row>
    <row r="29" spans="1:13">
      <c r="A29" s="140" t="s">
        <v>8</v>
      </c>
      <c r="B29" s="68"/>
      <c r="C29" s="68"/>
      <c r="I29" s="82" t="s">
        <v>123</v>
      </c>
      <c r="J29" s="8"/>
      <c r="K29" s="81" t="str">
        <f>IFERROR(GETPIVOTDATA("LGCPre",Calculations!$B$72,"Ethnicity","O")/Calculations!M74,"N/A")</f>
        <v>N/A</v>
      </c>
      <c r="L29" s="81" t="str">
        <f>IFERROR(GETPIVOTDATA("LGCPost",Calculations!$B$72,"Ethnicity","O")/Calculations!M74,"N/A")</f>
        <v>N/A</v>
      </c>
      <c r="M29" s="31"/>
    </row>
    <row r="30" spans="1:13">
      <c r="A30"/>
      <c r="B30"/>
      <c r="C30"/>
      <c r="H30"/>
      <c r="I30" s="82" t="s">
        <v>124</v>
      </c>
      <c r="J30"/>
      <c r="K30" s="81" t="str">
        <f>IFERROR(GETPIVOTDATA("LGCPre",Calculations!$B$72,"Ethnicity","W")/Calculations!M75,"N/A")</f>
        <v>N/A</v>
      </c>
      <c r="L30" s="81" t="str">
        <f>IFERROR(GETPIVOTDATA("LGCPost",Calculations!$B$72,"Ethnicity","W")/Calculations!M75,"N/A")</f>
        <v>N/A</v>
      </c>
    </row>
    <row r="31" spans="1:13">
      <c r="A31"/>
      <c r="B31"/>
      <c r="C31"/>
      <c r="H31"/>
      <c r="I31"/>
    </row>
    <row r="32" spans="1:13">
      <c r="A32"/>
      <c r="B32"/>
      <c r="C32"/>
      <c r="H32"/>
      <c r="I32"/>
    </row>
    <row r="33" spans="1:12">
      <c r="A33"/>
      <c r="B33"/>
      <c r="C33"/>
      <c r="H33"/>
      <c r="I33"/>
    </row>
    <row r="34" spans="1:12">
      <c r="A34"/>
      <c r="B34"/>
      <c r="C34"/>
      <c r="H34"/>
      <c r="I34"/>
    </row>
    <row r="35" spans="1:12">
      <c r="A35"/>
      <c r="B35"/>
      <c r="C35"/>
      <c r="D35"/>
      <c r="E35"/>
      <c r="F35"/>
      <c r="G35"/>
      <c r="H35"/>
      <c r="I35"/>
    </row>
    <row r="36" spans="1:12">
      <c r="A36"/>
      <c r="B36"/>
      <c r="C36"/>
      <c r="D36"/>
      <c r="E36"/>
      <c r="F36"/>
      <c r="G36"/>
      <c r="H36"/>
      <c r="I36"/>
    </row>
    <row r="37" spans="1:12">
      <c r="A37"/>
      <c r="B37" s="67" t="s">
        <v>97</v>
      </c>
      <c r="C37"/>
      <c r="H37"/>
      <c r="I37"/>
    </row>
    <row r="38" spans="1:12">
      <c r="A38" s="67" t="s">
        <v>75</v>
      </c>
      <c r="B38" t="s">
        <v>61</v>
      </c>
      <c r="C38" t="s">
        <v>62</v>
      </c>
      <c r="H38"/>
      <c r="J38"/>
      <c r="K38" s="88" t="s">
        <v>11</v>
      </c>
      <c r="L38" s="88" t="s">
        <v>15</v>
      </c>
    </row>
    <row r="39" spans="1:12">
      <c r="A39" s="140" t="s">
        <v>8</v>
      </c>
      <c r="B39" s="68"/>
      <c r="C39" s="68"/>
      <c r="H39"/>
      <c r="I39" s="82" t="s">
        <v>125</v>
      </c>
      <c r="J39" s="8"/>
      <c r="K39" s="81" t="str">
        <f>IFERROR(GETPIVOTDATA("LGCPre",Calculations!$B$80,"With Dis","N")/Calculations!M82,"N/A")</f>
        <v>N/A</v>
      </c>
      <c r="L39" s="81" t="str">
        <f>IFERROR(GETPIVOTDATA("LGCPost",Calculations!$B$80,"With Dis","N")/Calculations!M82,"N/A")</f>
        <v>N/A</v>
      </c>
    </row>
    <row r="40" spans="1:12">
      <c r="A40"/>
      <c r="B40"/>
      <c r="C40"/>
      <c r="H40"/>
      <c r="I40" s="82" t="s">
        <v>126</v>
      </c>
      <c r="J40"/>
      <c r="K40" s="81" t="str">
        <f>IFERROR(GETPIVOTDATA("LGCPre",Calculations!$B$80,"With Dis","Y")/Calculations!M83,"N/A")</f>
        <v>N/A</v>
      </c>
      <c r="L40" s="81" t="str">
        <f>IFERROR(GETPIVOTDATA("LGCPost",Calculations!$B$80,"With Dis","Y")/Calculations!M83,"N/A")</f>
        <v>N/A</v>
      </c>
    </row>
    <row r="41" spans="1:12">
      <c r="A41"/>
      <c r="B41"/>
      <c r="C41"/>
      <c r="H41"/>
    </row>
    <row r="42" spans="1:12">
      <c r="A42"/>
      <c r="B42"/>
      <c r="C42"/>
      <c r="H42"/>
      <c r="J42"/>
      <c r="K42" s="89"/>
      <c r="L42" s="89"/>
    </row>
    <row r="43" spans="1:12">
      <c r="A43"/>
      <c r="B43"/>
      <c r="C43"/>
      <c r="H43"/>
      <c r="I43"/>
    </row>
    <row r="44" spans="1:12">
      <c r="A44"/>
      <c r="B44"/>
      <c r="C44"/>
      <c r="H44"/>
      <c r="I44"/>
    </row>
    <row r="45" spans="1:12">
      <c r="A45"/>
      <c r="H45"/>
      <c r="I45"/>
    </row>
    <row r="46" spans="1:12">
      <c r="A46"/>
      <c r="H46"/>
      <c r="I46"/>
    </row>
    <row r="47" spans="1:12">
      <c r="A47"/>
      <c r="B47" s="67" t="s">
        <v>97</v>
      </c>
      <c r="C47"/>
      <c r="H47"/>
      <c r="I47"/>
    </row>
    <row r="48" spans="1:12">
      <c r="A48" s="67" t="s">
        <v>78</v>
      </c>
      <c r="B48" t="s">
        <v>61</v>
      </c>
      <c r="C48" t="s">
        <v>62</v>
      </c>
      <c r="H48"/>
      <c r="J48"/>
      <c r="K48" s="88" t="s">
        <v>11</v>
      </c>
      <c r="L48" s="88" t="s">
        <v>15</v>
      </c>
    </row>
    <row r="49" spans="1:12">
      <c r="A49" s="140" t="s">
        <v>8</v>
      </c>
      <c r="B49" s="68"/>
      <c r="C49" s="68"/>
      <c r="H49"/>
      <c r="I49" s="82" t="s">
        <v>127</v>
      </c>
      <c r="J49" s="8"/>
      <c r="K49" s="81" t="str">
        <f>IFERROR(GETPIVOTDATA("LGCPre",Calculations!$B$88,"Limited Eng","N")/Calculations!M90,"N/A")</f>
        <v>N/A</v>
      </c>
      <c r="L49" s="81" t="str">
        <f>IFERROR(GETPIVOTDATA("LGCPost",Calculations!$B$88,"Limited Eng","N")/Calculations!M90,"N/A")</f>
        <v>N/A</v>
      </c>
    </row>
    <row r="50" spans="1:12">
      <c r="A50"/>
      <c r="B50"/>
      <c r="C50"/>
      <c r="H50"/>
      <c r="I50" s="82" t="s">
        <v>128</v>
      </c>
      <c r="J50"/>
      <c r="K50" s="81" t="str">
        <f>IFERROR(GETPIVOTDATA("LGCPre",Calculations!$B$88,"Limited Eng","Y")/Calculations!M91,"N/A")</f>
        <v>N/A</v>
      </c>
      <c r="L50" s="81" t="str">
        <f>IFERROR(GETPIVOTDATA("LGCPost",Calculations!$B$88,"Limited Eng","Y")/Calculations!M91,"N/A")</f>
        <v>N/A</v>
      </c>
    </row>
    <row r="51" spans="1:12">
      <c r="A51"/>
      <c r="B51"/>
      <c r="C51"/>
      <c r="H51"/>
      <c r="I51"/>
    </row>
    <row r="52" spans="1:12">
      <c r="A52"/>
      <c r="B52"/>
      <c r="C52"/>
      <c r="H52"/>
      <c r="I52"/>
    </row>
    <row r="53" spans="1:12">
      <c r="A53"/>
      <c r="B53"/>
      <c r="C53"/>
      <c r="H53"/>
      <c r="I53"/>
    </row>
    <row r="54" spans="1:12">
      <c r="A54"/>
      <c r="B54"/>
      <c r="C54"/>
      <c r="D54"/>
      <c r="E54"/>
      <c r="F54"/>
      <c r="G54"/>
      <c r="H54"/>
      <c r="I54"/>
      <c r="K54" s="93" t="s">
        <v>130</v>
      </c>
    </row>
    <row r="55" spans="1:12">
      <c r="A55"/>
      <c r="B55"/>
      <c r="C55"/>
      <c r="D55"/>
      <c r="E55"/>
      <c r="F55"/>
      <c r="G55"/>
      <c r="H55"/>
      <c r="I55"/>
    </row>
    <row r="56" spans="1:12">
      <c r="A56"/>
      <c r="B56"/>
      <c r="C56"/>
      <c r="D56"/>
      <c r="E56"/>
      <c r="F56"/>
      <c r="G56"/>
      <c r="H56"/>
      <c r="I56"/>
    </row>
    <row r="57" spans="1:12">
      <c r="A57"/>
      <c r="B57"/>
    </row>
    <row r="58" spans="1:12">
      <c r="A58"/>
      <c r="B58"/>
    </row>
  </sheetData>
  <mergeCells count="2">
    <mergeCell ref="A1:I1"/>
    <mergeCell ref="A3:I3"/>
  </mergeCells>
  <phoneticPr fontId="0" type="noConversion"/>
  <pageMargins left="0.7" right="0.7" top="0.75" bottom="0.75" header="0.3" footer="0.3"/>
  <pageSetup scale="96" orientation="portrait" r:id="rId6"/>
  <drawing r:id="rId7"/>
</worksheet>
</file>

<file path=xl/worksheets/sheet6.xml><?xml version="1.0" encoding="utf-8"?>
<worksheet xmlns="http://schemas.openxmlformats.org/spreadsheetml/2006/main" xmlns:r="http://schemas.openxmlformats.org/officeDocument/2006/relationships">
  <sheetPr codeName="Sheet6"/>
  <dimension ref="A1:M54"/>
  <sheetViews>
    <sheetView workbookViewId="0">
      <selection sqref="A1:M1"/>
    </sheetView>
  </sheetViews>
  <sheetFormatPr defaultRowHeight="12.75"/>
  <cols>
    <col min="1" max="1" width="11.7109375" customWidth="1"/>
    <col min="2" max="2" width="11" customWidth="1"/>
    <col min="3" max="3" width="11.7109375" customWidth="1"/>
    <col min="4" max="4" width="5.5703125" customWidth="1"/>
    <col min="8" max="8" width="9.140625" customWidth="1"/>
    <col min="9" max="9" width="6.42578125" customWidth="1"/>
    <col min="11" max="11" width="20.140625" customWidth="1"/>
    <col min="12" max="12" width="7.28515625" style="89" customWidth="1"/>
    <col min="13" max="13" width="6.7109375" style="89" customWidth="1"/>
  </cols>
  <sheetData>
    <row r="1" spans="1:13" ht="20.25">
      <c r="A1" s="160" t="s">
        <v>70</v>
      </c>
      <c r="B1" s="160"/>
      <c r="C1" s="160"/>
      <c r="D1" s="160"/>
      <c r="E1" s="160"/>
      <c r="F1" s="160"/>
      <c r="G1" s="160"/>
      <c r="H1" s="160"/>
      <c r="I1" s="160"/>
      <c r="J1" s="164"/>
      <c r="K1" s="164"/>
      <c r="L1" s="164"/>
      <c r="M1" s="164"/>
    </row>
    <row r="2" spans="1:13">
      <c r="A2" s="16"/>
      <c r="B2" s="16"/>
      <c r="C2" s="16"/>
      <c r="D2" s="16"/>
      <c r="E2" s="16"/>
      <c r="F2" s="16"/>
      <c r="G2" s="16"/>
      <c r="H2" s="16"/>
      <c r="I2" s="16"/>
      <c r="J2" s="16"/>
      <c r="K2" s="16"/>
    </row>
    <row r="3" spans="1:13">
      <c r="A3" s="161" t="str">
        <f>IF('Student Data'!F84="","Note: Learning Goal D was not used in your data set. Please ignore this sheet.","")</f>
        <v>Note: Learning Goal D was not used in your data set. Please ignore this sheet.</v>
      </c>
      <c r="B3" s="162"/>
      <c r="C3" s="162"/>
      <c r="D3" s="162"/>
      <c r="E3" s="162"/>
      <c r="F3" s="162"/>
      <c r="G3" s="162"/>
      <c r="H3" s="162"/>
      <c r="I3" s="162"/>
      <c r="J3" s="16"/>
      <c r="K3" s="16"/>
    </row>
    <row r="4" spans="1:13">
      <c r="A4" s="34"/>
      <c r="B4" s="33"/>
      <c r="C4" s="33"/>
      <c r="D4" s="16"/>
      <c r="E4" s="16"/>
      <c r="F4" s="16"/>
      <c r="G4" s="16"/>
      <c r="I4" s="16"/>
      <c r="J4" s="16"/>
      <c r="K4" s="16"/>
    </row>
    <row r="5" spans="1:13">
      <c r="A5" s="16"/>
      <c r="B5" s="16"/>
      <c r="C5" s="16"/>
      <c r="D5" s="16"/>
      <c r="E5" s="16"/>
      <c r="F5" s="16"/>
      <c r="G5" s="16"/>
      <c r="I5" s="16"/>
      <c r="J5" s="16"/>
      <c r="K5" s="16"/>
    </row>
    <row r="6" spans="1:13">
      <c r="A6" s="16"/>
      <c r="B6" s="16"/>
      <c r="C6" s="16"/>
      <c r="D6" s="16"/>
      <c r="E6" s="16"/>
      <c r="F6" s="16"/>
      <c r="G6" s="16"/>
      <c r="I6" s="16"/>
      <c r="J6" s="16"/>
      <c r="K6" s="16"/>
    </row>
    <row r="7" spans="1:13">
      <c r="B7" s="67" t="s">
        <v>97</v>
      </c>
      <c r="G7" s="16"/>
      <c r="I7" s="16"/>
      <c r="J7" s="16"/>
      <c r="K7" s="16"/>
    </row>
    <row r="8" spans="1:13">
      <c r="A8" s="67" t="s">
        <v>1</v>
      </c>
      <c r="B8" t="s">
        <v>72</v>
      </c>
      <c r="C8" t="s">
        <v>71</v>
      </c>
      <c r="G8" s="16"/>
      <c r="J8" s="16"/>
      <c r="L8" s="88" t="s">
        <v>65</v>
      </c>
      <c r="M8" s="88" t="s">
        <v>64</v>
      </c>
    </row>
    <row r="9" spans="1:13">
      <c r="A9" s="140" t="s">
        <v>8</v>
      </c>
      <c r="B9" s="68"/>
      <c r="C9" s="68"/>
      <c r="G9" s="16"/>
      <c r="J9" s="82" t="s">
        <v>110</v>
      </c>
      <c r="L9" s="81" t="str">
        <f>IFERROR(GETPIVOTDATA("LGDPre",Calculations!$B$56,"Gender","F")/Calculations!M58,"N/A")</f>
        <v>N/A</v>
      </c>
      <c r="M9" s="81" t="str">
        <f>IFERROR(GETPIVOTDATA("LGDPost",Calculations!$B$56,"Gender","F")/Calculations!M58,"N/A")</f>
        <v>N/A</v>
      </c>
    </row>
    <row r="10" spans="1:13">
      <c r="G10" s="16"/>
      <c r="J10" s="82" t="s">
        <v>111</v>
      </c>
      <c r="K10" s="8"/>
      <c r="L10" s="81" t="str">
        <f>IFERROR(GETPIVOTDATA("LGDPre",Calculations!$B$56,"Gender","M")/Calculations!M59,"N/A")</f>
        <v>N/A</v>
      </c>
      <c r="M10" s="81" t="str">
        <f>IFERROR(GETPIVOTDATA("LGDPost",Calculations!$B$56,"Gender","M")/Calculations!M59,"N/A")</f>
        <v>N/A</v>
      </c>
    </row>
    <row r="11" spans="1:13">
      <c r="D11" s="16"/>
      <c r="E11" s="16"/>
      <c r="F11" s="16"/>
      <c r="G11" s="16"/>
      <c r="H11" s="16"/>
    </row>
    <row r="12" spans="1:13">
      <c r="D12" s="16"/>
      <c r="E12" s="16"/>
      <c r="F12" s="16"/>
      <c r="G12" s="16"/>
      <c r="J12" s="16"/>
      <c r="K12" s="16"/>
      <c r="L12" s="90"/>
    </row>
    <row r="13" spans="1:13">
      <c r="D13" s="16"/>
      <c r="E13" s="16"/>
      <c r="F13" s="16"/>
      <c r="G13" s="16"/>
      <c r="J13" s="16"/>
      <c r="K13" s="16"/>
      <c r="L13" s="90"/>
    </row>
    <row r="14" spans="1:13">
      <c r="D14" s="16"/>
      <c r="E14" s="16"/>
      <c r="F14" s="16"/>
      <c r="G14" s="16"/>
      <c r="H14" s="16"/>
      <c r="J14" s="16"/>
      <c r="K14" s="16"/>
      <c r="L14" s="90"/>
    </row>
    <row r="15" spans="1:13">
      <c r="A15" s="16"/>
      <c r="B15" s="16"/>
      <c r="C15" s="16"/>
      <c r="D15" s="16"/>
      <c r="E15" s="16"/>
      <c r="F15" s="16"/>
      <c r="G15" s="16"/>
      <c r="H15" s="16"/>
      <c r="J15" s="16"/>
      <c r="K15" s="16"/>
      <c r="L15" s="90"/>
    </row>
    <row r="16" spans="1:13">
      <c r="A16" s="16"/>
      <c r="B16" s="16"/>
      <c r="C16" s="16"/>
      <c r="D16" s="16"/>
      <c r="E16" s="16"/>
      <c r="F16" s="16"/>
      <c r="G16" s="16"/>
      <c r="J16" s="16"/>
      <c r="K16" s="16"/>
      <c r="L16" s="90"/>
    </row>
    <row r="17" spans="1:13">
      <c r="B17" s="67" t="s">
        <v>97</v>
      </c>
      <c r="D17" s="16"/>
      <c r="E17" s="16"/>
      <c r="F17" s="16"/>
      <c r="G17" s="16"/>
      <c r="J17" s="16"/>
      <c r="K17" s="16"/>
      <c r="L17" s="90"/>
    </row>
    <row r="18" spans="1:13">
      <c r="A18" s="67" t="s">
        <v>2</v>
      </c>
      <c r="B18" t="s">
        <v>72</v>
      </c>
      <c r="C18" t="s">
        <v>71</v>
      </c>
      <c r="D18" s="16"/>
      <c r="E18" s="16"/>
      <c r="F18" s="16"/>
      <c r="G18" s="16"/>
      <c r="J18" s="16"/>
      <c r="L18" s="88" t="s">
        <v>65</v>
      </c>
      <c r="M18" s="88" t="s">
        <v>64</v>
      </c>
    </row>
    <row r="19" spans="1:13">
      <c r="A19" s="140" t="s">
        <v>8</v>
      </c>
      <c r="B19" s="68"/>
      <c r="C19" s="68"/>
      <c r="D19" s="16"/>
      <c r="E19" s="16"/>
      <c r="F19" s="16"/>
      <c r="G19" s="16"/>
      <c r="J19" s="82" t="s">
        <v>122</v>
      </c>
      <c r="K19" s="8"/>
      <c r="L19" s="81" t="str">
        <f>IFERROR(GETPIVOTDATA("LGDPre",Calculations!$B$64,"FRLunch","N")/Calculations!M66,"N/A")</f>
        <v>N/A</v>
      </c>
      <c r="M19" s="81" t="str">
        <f>IFERROR(GETPIVOTDATA("LGDPost",Calculations!$B$64,"FRLunch","N")/Calculations!M66,"N/A")</f>
        <v>N/A</v>
      </c>
    </row>
    <row r="20" spans="1:13">
      <c r="D20" s="16"/>
      <c r="E20" s="16"/>
      <c r="F20" s="16"/>
      <c r="G20" s="16"/>
      <c r="J20" s="82" t="s">
        <v>121</v>
      </c>
      <c r="L20" s="81" t="str">
        <f>IFERROR(GETPIVOTDATA("LGDPre",Calculations!$B$64,"FRLunch","Y")/Calculations!M67,"N/A")</f>
        <v>N/A</v>
      </c>
      <c r="M20" s="81" t="str">
        <f>IFERROR(GETPIVOTDATA("LGDPost",Calculations!$B$64,"FRLunch","Y")/Calculations!M67,"N/A")</f>
        <v>N/A</v>
      </c>
    </row>
    <row r="21" spans="1:13">
      <c r="D21" s="16"/>
      <c r="E21" s="16"/>
      <c r="F21" s="16"/>
      <c r="G21" s="16"/>
    </row>
    <row r="22" spans="1:13">
      <c r="D22" s="16"/>
      <c r="E22" s="16"/>
      <c r="F22" s="16"/>
      <c r="G22" s="16"/>
      <c r="J22" s="16"/>
      <c r="K22" s="16"/>
      <c r="L22" s="90"/>
    </row>
    <row r="23" spans="1:13">
      <c r="D23" s="16"/>
      <c r="E23" s="16"/>
      <c r="F23" s="16"/>
      <c r="G23" s="16"/>
      <c r="J23" s="16"/>
      <c r="K23" s="16"/>
      <c r="L23" s="90"/>
    </row>
    <row r="24" spans="1:13">
      <c r="C24" s="33"/>
      <c r="D24" s="16"/>
      <c r="E24" s="16"/>
      <c r="F24" s="16"/>
      <c r="G24" s="16"/>
      <c r="H24" s="16"/>
      <c r="J24" s="16"/>
      <c r="K24" s="16"/>
      <c r="L24" s="90"/>
    </row>
    <row r="25" spans="1:13">
      <c r="A25" s="16"/>
      <c r="B25" s="16"/>
      <c r="C25" s="16"/>
      <c r="D25" s="16"/>
      <c r="E25" s="16"/>
      <c r="F25" s="16"/>
      <c r="G25" s="16"/>
      <c r="H25" s="16"/>
      <c r="J25" s="16"/>
      <c r="K25" s="16"/>
      <c r="L25" s="90"/>
    </row>
    <row r="26" spans="1:13">
      <c r="A26" s="16"/>
      <c r="B26" s="16"/>
      <c r="C26" s="16"/>
      <c r="D26" s="16"/>
      <c r="E26" s="16"/>
      <c r="F26" s="16"/>
      <c r="G26" s="16"/>
      <c r="H26" s="16"/>
      <c r="J26" s="16"/>
      <c r="K26" s="16"/>
      <c r="L26" s="90"/>
    </row>
    <row r="27" spans="1:13">
      <c r="B27" s="67" t="s">
        <v>97</v>
      </c>
      <c r="D27" s="16"/>
      <c r="E27" s="16"/>
      <c r="F27" s="16"/>
      <c r="G27" s="16"/>
      <c r="H27" s="16"/>
      <c r="J27" s="16"/>
      <c r="K27" s="16"/>
      <c r="L27" s="90"/>
    </row>
    <row r="28" spans="1:13">
      <c r="A28" s="67" t="s">
        <v>74</v>
      </c>
      <c r="B28" t="s">
        <v>72</v>
      </c>
      <c r="C28" t="s">
        <v>71</v>
      </c>
      <c r="D28" s="16"/>
      <c r="E28" s="16"/>
      <c r="F28" s="16"/>
      <c r="G28" s="16"/>
      <c r="H28" s="16"/>
      <c r="J28" s="16"/>
      <c r="L28" s="88" t="s">
        <v>65</v>
      </c>
      <c r="M28" s="88" t="s">
        <v>64</v>
      </c>
    </row>
    <row r="29" spans="1:13">
      <c r="A29" s="140" t="s">
        <v>8</v>
      </c>
      <c r="B29" s="68"/>
      <c r="C29" s="68"/>
      <c r="D29" s="16"/>
      <c r="E29" s="16"/>
      <c r="F29" s="16"/>
      <c r="G29" s="16"/>
      <c r="H29" s="16"/>
      <c r="J29" s="82" t="s">
        <v>123</v>
      </c>
      <c r="K29" s="8"/>
      <c r="L29" s="81" t="str">
        <f>IFERROR(GETPIVOTDATA("LGDPre",Calculations!$B$72,"Ethnicity","O")/Calculations!M74,"N/A")</f>
        <v>N/A</v>
      </c>
      <c r="M29" s="81" t="str">
        <f>IFERROR(GETPIVOTDATA("LGDPost",Calculations!$B$72,"Ethnicity","O")/Calculations!M74,"N/A")</f>
        <v>N/A</v>
      </c>
    </row>
    <row r="30" spans="1:13">
      <c r="D30" s="16"/>
      <c r="E30" s="16"/>
      <c r="F30" s="16"/>
      <c r="G30" s="16"/>
      <c r="J30" s="82" t="s">
        <v>124</v>
      </c>
      <c r="L30" s="81" t="str">
        <f>IFERROR(GETPIVOTDATA("LGDPre",Calculations!$B$72,"Ethnicity","W")/Calculations!M75,"N/A")</f>
        <v>N/A</v>
      </c>
      <c r="M30" s="81" t="str">
        <f>IFERROR(GETPIVOTDATA("LGDPost",Calculations!$B$72,"Ethnicity","W")/Calculations!M75,"N/A")</f>
        <v>N/A</v>
      </c>
    </row>
    <row r="31" spans="1:13">
      <c r="D31" s="16"/>
      <c r="E31" s="16"/>
      <c r="F31" s="16"/>
      <c r="G31" s="16"/>
      <c r="J31" s="16"/>
      <c r="K31" s="16"/>
      <c r="L31" s="90"/>
    </row>
    <row r="32" spans="1:13">
      <c r="D32" s="16"/>
      <c r="E32" s="16"/>
      <c r="F32" s="16"/>
      <c r="G32" s="16"/>
      <c r="J32" s="16"/>
      <c r="K32" s="16"/>
      <c r="L32" s="90"/>
    </row>
    <row r="33" spans="1:13">
      <c r="D33" s="16"/>
      <c r="E33" s="16"/>
      <c r="F33" s="16"/>
      <c r="G33" s="16"/>
      <c r="J33" s="16"/>
      <c r="K33" s="16"/>
    </row>
    <row r="34" spans="1:13">
      <c r="D34" s="16"/>
      <c r="E34" s="16"/>
      <c r="F34" s="16"/>
      <c r="G34" s="16"/>
      <c r="J34" s="16"/>
    </row>
    <row r="35" spans="1:13">
      <c r="J35" s="16"/>
    </row>
    <row r="36" spans="1:13">
      <c r="J36" s="16"/>
    </row>
    <row r="37" spans="1:13">
      <c r="B37" s="67" t="s">
        <v>97</v>
      </c>
      <c r="D37" s="16"/>
      <c r="E37" s="16"/>
      <c r="F37" s="16"/>
      <c r="G37" s="16"/>
      <c r="J37" s="16"/>
    </row>
    <row r="38" spans="1:13">
      <c r="A38" s="67" t="s">
        <v>75</v>
      </c>
      <c r="B38" t="s">
        <v>72</v>
      </c>
      <c r="C38" t="s">
        <v>71</v>
      </c>
      <c r="D38" s="16"/>
      <c r="E38" s="16"/>
      <c r="F38" s="16"/>
      <c r="G38" s="16"/>
      <c r="J38" s="16"/>
      <c r="L38" s="88" t="s">
        <v>65</v>
      </c>
      <c r="M38" s="88" t="s">
        <v>64</v>
      </c>
    </row>
    <row r="39" spans="1:13">
      <c r="A39" s="140" t="s">
        <v>8</v>
      </c>
      <c r="B39" s="68"/>
      <c r="C39" s="68"/>
      <c r="D39" s="16"/>
      <c r="E39" s="16"/>
      <c r="F39" s="16"/>
      <c r="G39" s="16"/>
      <c r="J39" s="82" t="s">
        <v>125</v>
      </c>
      <c r="K39" s="8"/>
      <c r="L39" s="81" t="str">
        <f>IFERROR(GETPIVOTDATA("LGDPre",Calculations!$B$80,"With Dis","N")/Calculations!M82,"N/A")</f>
        <v>N/A</v>
      </c>
      <c r="M39" s="81" t="str">
        <f>IFERROR(GETPIVOTDATA("LGDPost",Calculations!$B$80,"With Dis","N")/Calculations!M82,"N/A")</f>
        <v>N/A</v>
      </c>
    </row>
    <row r="40" spans="1:13">
      <c r="D40" s="16"/>
      <c r="E40" s="16"/>
      <c r="F40" s="16"/>
      <c r="G40" s="16"/>
      <c r="J40" s="82" t="s">
        <v>126</v>
      </c>
      <c r="L40" s="81" t="str">
        <f>IFERROR(GETPIVOTDATA("LGDPre",Calculations!$B$80,"With Dis","Y")/Calculations!M83,"N/A")</f>
        <v>N/A</v>
      </c>
      <c r="M40" s="81" t="str">
        <f>IFERROR(GETPIVOTDATA("LGDPost",Calculations!$B$80,"With Dis","Y")/Calculations!M83,"N/A")</f>
        <v>N/A</v>
      </c>
    </row>
    <row r="41" spans="1:13">
      <c r="D41" s="16"/>
      <c r="E41" s="16"/>
      <c r="F41" s="16"/>
      <c r="G41" s="16"/>
    </row>
    <row r="42" spans="1:13">
      <c r="D42" s="16"/>
      <c r="E42" s="16"/>
      <c r="F42" s="16"/>
      <c r="G42" s="16"/>
    </row>
    <row r="43" spans="1:13">
      <c r="D43" s="16"/>
      <c r="E43" s="16"/>
      <c r="F43" s="16"/>
      <c r="G43" s="16"/>
    </row>
    <row r="44" spans="1:13">
      <c r="D44" s="16"/>
      <c r="E44" s="16"/>
      <c r="F44" s="16"/>
      <c r="G44" s="16"/>
    </row>
    <row r="45" spans="1:13">
      <c r="B45" s="16"/>
      <c r="C45" s="16"/>
      <c r="D45" s="16"/>
      <c r="E45" s="16"/>
      <c r="F45" s="16"/>
      <c r="G45" s="16"/>
    </row>
    <row r="46" spans="1:13">
      <c r="B46" s="16"/>
      <c r="C46" s="16"/>
      <c r="D46" s="16"/>
      <c r="E46" s="16"/>
      <c r="F46" s="16"/>
      <c r="G46" s="16"/>
    </row>
    <row r="47" spans="1:13">
      <c r="B47" s="67" t="s">
        <v>97</v>
      </c>
      <c r="D47" s="16"/>
      <c r="E47" s="16"/>
      <c r="F47" s="16"/>
      <c r="G47" s="16"/>
    </row>
    <row r="48" spans="1:13">
      <c r="A48" s="67" t="s">
        <v>78</v>
      </c>
      <c r="B48" t="s">
        <v>72</v>
      </c>
      <c r="C48" t="s">
        <v>71</v>
      </c>
      <c r="D48" s="16"/>
      <c r="E48" s="16"/>
      <c r="F48" s="16"/>
      <c r="G48" s="16"/>
      <c r="J48" s="16"/>
      <c r="L48" s="88" t="s">
        <v>65</v>
      </c>
      <c r="M48" s="88" t="s">
        <v>64</v>
      </c>
    </row>
    <row r="49" spans="1:13">
      <c r="A49" s="140" t="s">
        <v>8</v>
      </c>
      <c r="B49" s="68"/>
      <c r="C49" s="68"/>
      <c r="D49" s="16"/>
      <c r="E49" s="16"/>
      <c r="F49" s="16"/>
      <c r="G49" s="16"/>
      <c r="J49" s="82" t="s">
        <v>127</v>
      </c>
      <c r="K49" s="8"/>
      <c r="L49" s="81" t="str">
        <f>IFERROR(GETPIVOTDATA("LGDPre",Calculations!$B$88,"Limited Eng","N")/Calculations!M90,"N/A")</f>
        <v>N/A</v>
      </c>
      <c r="M49" s="81" t="str">
        <f>IFERROR(GETPIVOTDATA("LGDPost",Calculations!$B$88,"Limited Eng","N")/Calculations!M90,"N/A")</f>
        <v>N/A</v>
      </c>
    </row>
    <row r="50" spans="1:13">
      <c r="D50" s="16"/>
      <c r="E50" s="16"/>
      <c r="F50" s="16"/>
      <c r="G50" s="16"/>
      <c r="J50" s="82" t="s">
        <v>128</v>
      </c>
      <c r="L50" s="81" t="str">
        <f>IFERROR(GETPIVOTDATA("LGDPre",Calculations!$B$88,"Limited Eng","Y")/Calculations!M91,"N/A")</f>
        <v>N/A</v>
      </c>
      <c r="M50" s="81" t="str">
        <f>IFERROR(GETPIVOTDATA("LGDPost",Calculations!$B$88,"Limited Eng","Y")/Calculations!M91,"N/A")</f>
        <v>N/A</v>
      </c>
    </row>
    <row r="51" spans="1:13">
      <c r="D51" s="16"/>
      <c r="E51" s="16"/>
      <c r="F51" s="16"/>
      <c r="G51" s="16"/>
    </row>
    <row r="52" spans="1:13">
      <c r="D52" s="16"/>
      <c r="E52" s="16"/>
      <c r="F52" s="16"/>
      <c r="G52" s="16"/>
    </row>
    <row r="53" spans="1:13">
      <c r="D53" s="16"/>
      <c r="E53" s="16"/>
      <c r="F53" s="16"/>
      <c r="G53" s="16"/>
    </row>
    <row r="54" spans="1:13">
      <c r="L54" s="93" t="s">
        <v>130</v>
      </c>
    </row>
  </sheetData>
  <mergeCells count="2">
    <mergeCell ref="A1:M1"/>
    <mergeCell ref="A3:I3"/>
  </mergeCells>
  <phoneticPr fontId="0" type="noConversion"/>
  <pageMargins left="0.7" right="0.7" top="0.75" bottom="0.75" header="0.3" footer="0.3"/>
  <pageSetup scale="99" orientation="portrait" r:id="rId6"/>
  <drawing r:id="rId7"/>
</worksheet>
</file>

<file path=xl/worksheets/sheet7.xml><?xml version="1.0" encoding="utf-8"?>
<worksheet xmlns="http://schemas.openxmlformats.org/spreadsheetml/2006/main" xmlns:r="http://schemas.openxmlformats.org/officeDocument/2006/relationships">
  <sheetPr codeName="Sheet7"/>
  <dimension ref="A1:AN94"/>
  <sheetViews>
    <sheetView workbookViewId="0"/>
  </sheetViews>
  <sheetFormatPr defaultRowHeight="12.75"/>
  <cols>
    <col min="1" max="1" width="4" style="1" bestFit="1" customWidth="1"/>
    <col min="2" max="2" width="11.7109375" style="7" customWidth="1"/>
    <col min="3" max="3" width="8.140625" style="8" customWidth="1"/>
    <col min="4" max="4" width="8.7109375" style="8" customWidth="1"/>
    <col min="5" max="5" width="8" style="8" customWidth="1"/>
    <col min="6" max="6" width="8.7109375" style="8" customWidth="1"/>
    <col min="7" max="7" width="8" style="8" customWidth="1"/>
    <col min="8" max="8" width="8.7109375" style="7" customWidth="1"/>
    <col min="9" max="9" width="8" style="7" customWidth="1"/>
    <col min="10" max="10" width="8.7109375" style="7" customWidth="1"/>
    <col min="11" max="11" width="4.5703125" style="7" customWidth="1"/>
    <col min="12" max="12" width="7.42578125" style="7" bestFit="1" customWidth="1"/>
    <col min="13" max="13" width="5.28515625" style="7" customWidth="1"/>
    <col min="14" max="17" width="5.42578125" style="7" customWidth="1"/>
    <col min="18" max="18" width="5.7109375" style="7" customWidth="1"/>
    <col min="19" max="19" width="5.5703125" style="7" customWidth="1"/>
    <col min="20" max="20" width="6" style="7" customWidth="1"/>
    <col min="21" max="21" width="5.85546875" style="7" customWidth="1"/>
    <col min="22" max="22" width="8.140625" style="7" customWidth="1"/>
    <col min="23" max="23" width="5" style="7" customWidth="1"/>
    <col min="24" max="24" width="5.42578125" style="7" customWidth="1"/>
    <col min="25" max="25" width="5" style="7" customWidth="1"/>
    <col min="26" max="26" width="4.85546875" style="7" customWidth="1"/>
    <col min="27" max="27" width="5.42578125" style="7" customWidth="1"/>
    <col min="28" max="28" width="5.85546875" style="7" customWidth="1"/>
    <col min="29" max="29" width="5.42578125" style="7" customWidth="1"/>
    <col min="30" max="30" width="6.140625" style="7" customWidth="1"/>
    <col min="31" max="31" width="5.42578125" style="7" customWidth="1"/>
    <col min="32" max="32" width="7.85546875" style="7" customWidth="1"/>
    <col min="33" max="39" width="9.140625" style="1"/>
    <col min="40" max="40" width="9.140625" style="1" customWidth="1"/>
    <col min="41" max="16384" width="9.140625" style="1"/>
  </cols>
  <sheetData>
    <row r="1" spans="1:40" ht="20.25">
      <c r="B1" s="159" t="s">
        <v>58</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row>
    <row r="2" spans="1:40" ht="20.25">
      <c r="B2" s="185" t="s">
        <v>129</v>
      </c>
      <c r="C2" s="185"/>
      <c r="D2" s="185"/>
      <c r="E2" s="185"/>
      <c r="F2" s="185"/>
      <c r="G2" s="185"/>
      <c r="H2" s="185"/>
      <c r="I2" s="185"/>
      <c r="J2" s="185"/>
      <c r="K2" s="185"/>
      <c r="L2" s="185"/>
      <c r="M2" s="185"/>
      <c r="N2" s="185"/>
      <c r="O2" s="185"/>
      <c r="P2" s="185"/>
      <c r="Q2" s="185"/>
      <c r="R2" s="185"/>
      <c r="S2" s="185"/>
      <c r="T2" s="185"/>
      <c r="U2" s="185"/>
      <c r="V2" s="185"/>
      <c r="W2" s="185"/>
      <c r="X2" s="53"/>
      <c r="Y2" s="53"/>
      <c r="Z2" s="53"/>
      <c r="AA2" s="53"/>
      <c r="AB2" s="53"/>
      <c r="AC2" s="53"/>
      <c r="AD2" s="53"/>
      <c r="AE2" s="53"/>
      <c r="AF2" s="53"/>
    </row>
    <row r="4" spans="1:40" s="9" customFormat="1">
      <c r="B4" s="168" t="s">
        <v>7</v>
      </c>
      <c r="C4" s="168"/>
      <c r="D4" s="168"/>
      <c r="E4" s="168"/>
      <c r="F4" s="168"/>
      <c r="G4" s="168"/>
      <c r="H4" s="144" t="s">
        <v>29</v>
      </c>
      <c r="I4" s="144"/>
      <c r="J4" s="144"/>
      <c r="K4" s="144"/>
      <c r="L4" s="144"/>
      <c r="M4" s="150" t="s">
        <v>31</v>
      </c>
      <c r="N4" s="151"/>
      <c r="O4" s="151"/>
      <c r="P4" s="151"/>
      <c r="Q4" s="152"/>
      <c r="R4" s="169" t="s">
        <v>30</v>
      </c>
      <c r="S4" s="169"/>
      <c r="T4" s="169"/>
      <c r="U4" s="169"/>
      <c r="V4" s="169"/>
      <c r="W4" s="150" t="s">
        <v>32</v>
      </c>
      <c r="X4" s="151"/>
      <c r="Y4" s="151"/>
      <c r="Z4" s="151"/>
      <c r="AA4" s="152"/>
      <c r="AB4" s="153" t="s">
        <v>21</v>
      </c>
      <c r="AC4" s="154"/>
      <c r="AD4" s="154"/>
      <c r="AE4" s="154"/>
      <c r="AF4" s="155"/>
      <c r="AG4" s="165" t="s">
        <v>103</v>
      </c>
      <c r="AH4" s="166"/>
      <c r="AI4" s="166"/>
      <c r="AJ4" s="166"/>
      <c r="AK4" s="150" t="s">
        <v>104</v>
      </c>
      <c r="AL4" s="151"/>
      <c r="AM4" s="151"/>
      <c r="AN4" s="152"/>
    </row>
    <row r="5" spans="1:40" s="9" customFormat="1">
      <c r="A5" s="36" t="s">
        <v>36</v>
      </c>
      <c r="B5" s="54" t="s">
        <v>0</v>
      </c>
      <c r="C5" s="83" t="s">
        <v>1</v>
      </c>
      <c r="D5" s="83" t="s">
        <v>2</v>
      </c>
      <c r="E5" s="83" t="s">
        <v>74</v>
      </c>
      <c r="F5" s="83" t="s">
        <v>75</v>
      </c>
      <c r="G5" s="71" t="s">
        <v>78</v>
      </c>
      <c r="H5" s="49" t="s">
        <v>9</v>
      </c>
      <c r="I5" s="49" t="s">
        <v>10</v>
      </c>
      <c r="J5" s="49" t="s">
        <v>11</v>
      </c>
      <c r="K5" s="49" t="s">
        <v>65</v>
      </c>
      <c r="L5" s="14" t="s">
        <v>12</v>
      </c>
      <c r="M5" s="50" t="s">
        <v>23</v>
      </c>
      <c r="N5" s="49" t="s">
        <v>24</v>
      </c>
      <c r="O5" s="49" t="s">
        <v>25</v>
      </c>
      <c r="P5" s="49" t="s">
        <v>66</v>
      </c>
      <c r="Q5" s="14" t="s">
        <v>26</v>
      </c>
      <c r="R5" s="51" t="s">
        <v>13</v>
      </c>
      <c r="S5" s="52" t="s">
        <v>14</v>
      </c>
      <c r="T5" s="52" t="s">
        <v>15</v>
      </c>
      <c r="U5" s="52" t="s">
        <v>64</v>
      </c>
      <c r="V5" s="14" t="s">
        <v>16</v>
      </c>
      <c r="W5" s="50" t="s">
        <v>23</v>
      </c>
      <c r="X5" s="49" t="s">
        <v>24</v>
      </c>
      <c r="Y5" s="49" t="s">
        <v>25</v>
      </c>
      <c r="Z5" s="49" t="s">
        <v>66</v>
      </c>
      <c r="AA5" s="14" t="s">
        <v>26</v>
      </c>
      <c r="AB5" s="51" t="s">
        <v>17</v>
      </c>
      <c r="AC5" s="52" t="s">
        <v>18</v>
      </c>
      <c r="AD5" s="52" t="s">
        <v>19</v>
      </c>
      <c r="AE5" s="52" t="s">
        <v>69</v>
      </c>
      <c r="AF5" s="52" t="s">
        <v>20</v>
      </c>
      <c r="AG5" s="97" t="s">
        <v>98</v>
      </c>
      <c r="AH5" s="98" t="s">
        <v>99</v>
      </c>
      <c r="AI5" s="98" t="s">
        <v>100</v>
      </c>
      <c r="AJ5" s="71" t="s">
        <v>101</v>
      </c>
      <c r="AK5" s="94" t="s">
        <v>105</v>
      </c>
      <c r="AL5" s="95" t="s">
        <v>106</v>
      </c>
      <c r="AM5" s="95" t="s">
        <v>107</v>
      </c>
      <c r="AN5" s="96" t="s">
        <v>108</v>
      </c>
    </row>
    <row r="6" spans="1:40">
      <c r="A6" s="37">
        <f>IF('Student Data'!A33="","",'Student Data'!A33)</f>
        <v>1</v>
      </c>
      <c r="B6" s="70" t="str">
        <f>IF('Student Data'!B33="","",'Student Data'!B33)</f>
        <v/>
      </c>
      <c r="C6" s="70" t="str">
        <f>IF('Student Data'!C33="","",UPPER('Student Data'!C33))</f>
        <v/>
      </c>
      <c r="D6" s="44" t="str">
        <f>IF('Student Data'!D33="","",UPPER('Student Data'!D33))</f>
        <v/>
      </c>
      <c r="E6" s="44" t="str">
        <f>IF('Student Data'!E33="","",UPPER('Student Data'!E33))</f>
        <v/>
      </c>
      <c r="F6" s="44" t="str">
        <f>IF('Student Data'!F33="","",UPPER('Student Data'!F33))</f>
        <v/>
      </c>
      <c r="G6" s="44" t="str">
        <f>IF('Student Data'!G33="","",UPPER('Student Data'!G33))</f>
        <v/>
      </c>
      <c r="H6" s="70" t="str">
        <f>IF('Student Data'!H33="","",'Student Data'!H33)</f>
        <v/>
      </c>
      <c r="I6" s="44" t="str">
        <f>IF('Student Data'!I33="","",'Student Data'!I33)</f>
        <v/>
      </c>
      <c r="J6" s="44" t="str">
        <f>IF('Student Data'!J33="","",'Student Data'!J33)</f>
        <v/>
      </c>
      <c r="K6" s="44" t="str">
        <f>IF('Student Data'!K33="","",'Student Data'!K33)</f>
        <v/>
      </c>
      <c r="L6" s="52" t="str">
        <f>IF(H6="","",SUM(H6:K6))</f>
        <v/>
      </c>
      <c r="M6" s="2" t="str">
        <f>IF(H6="","",IF(H6&gt;=$C$51,"Y","N"))</f>
        <v/>
      </c>
      <c r="N6" s="101" t="str">
        <f>IF(I6="","",IF(I6&gt;=$D$51,"Y","N"))</f>
        <v/>
      </c>
      <c r="O6" s="101" t="str">
        <f>IF(J6="","",IF(J6&gt;=$E$51,"Y","N"))</f>
        <v/>
      </c>
      <c r="P6" s="101" t="str">
        <f>IF(K6="","",IF(K6&gt;=$F$51,"Y","N"))</f>
        <v/>
      </c>
      <c r="Q6" s="102" t="str">
        <f>IF(L6="","",IF(L6&gt;=$G$51,"Y","N"))</f>
        <v/>
      </c>
      <c r="R6" s="44" t="str">
        <f>IF('Student Data'!L33="","",'Student Data'!L33)</f>
        <v/>
      </c>
      <c r="S6" s="44" t="str">
        <f>IF('Student Data'!M33="","",'Student Data'!M33)</f>
        <v/>
      </c>
      <c r="T6" s="44" t="str">
        <f>IF('Student Data'!N33="","",'Student Data'!N33)</f>
        <v/>
      </c>
      <c r="U6" s="44" t="str">
        <f>IF('Student Data'!O33="","",'Student Data'!O33)</f>
        <v/>
      </c>
      <c r="V6" s="52" t="str">
        <f>IF(R6="","",SUM(R6:U6))</f>
        <v/>
      </c>
      <c r="W6" s="2" t="str">
        <f>IF(R6="","",IF(R6&gt;=$C$51,"Y","N"))</f>
        <v/>
      </c>
      <c r="X6" s="101" t="str">
        <f>IF(S6="","",IF(S6&gt;=$D$51,"Y","N"))</f>
        <v/>
      </c>
      <c r="Y6" s="101" t="str">
        <f>IF(T6="","",IF(T6&gt;=$E$51,"Y","N"))</f>
        <v/>
      </c>
      <c r="Z6" s="101" t="str">
        <f>IF(U6="","",IF(U6&gt;=$F$51,"Y","N"))</f>
        <v/>
      </c>
      <c r="AA6" s="102" t="str">
        <f>IF(V6="","",IF(V6&gt;=$G$51,"Y","N"))</f>
        <v/>
      </c>
      <c r="AB6" s="11" t="str">
        <f>IF(H6="","",(R6-H6))</f>
        <v/>
      </c>
      <c r="AC6" s="11" t="str">
        <f>IF(I6="","",(S6-I6))</f>
        <v/>
      </c>
      <c r="AD6" s="11" t="str">
        <f t="shared" ref="AD6" si="0">IF(J6="","",(T6-J6))</f>
        <v/>
      </c>
      <c r="AE6" s="11" t="str">
        <f>IF(K6="","",(U6-K6))</f>
        <v/>
      </c>
      <c r="AF6" s="11" t="str">
        <f>IF(L6="","",(V6-L6))</f>
        <v/>
      </c>
      <c r="AG6" s="73" t="str">
        <f>IF(M6="","",IF(M6="Y",1,0))</f>
        <v/>
      </c>
      <c r="AH6" s="74" t="str">
        <f t="shared" ref="AH6:AJ6" si="1">IF(N6="","",IF(N6="Y",1,0))</f>
        <v/>
      </c>
      <c r="AI6" s="74" t="str">
        <f>IF(O6="","",IF(O6="Y",1,0))</f>
        <v/>
      </c>
      <c r="AJ6" s="74" t="str">
        <f t="shared" si="1"/>
        <v/>
      </c>
      <c r="AK6" s="73" t="str">
        <f>IF(W6="","",IF(W6="Y",1,0))</f>
        <v/>
      </c>
      <c r="AL6" s="74" t="str">
        <f t="shared" ref="AL6:AN6" si="2">IF(X6="","",IF(X6="Y",1,0))</f>
        <v/>
      </c>
      <c r="AM6" s="74" t="str">
        <f t="shared" si="2"/>
        <v/>
      </c>
      <c r="AN6" s="75" t="str">
        <f t="shared" si="2"/>
        <v/>
      </c>
    </row>
    <row r="7" spans="1:40">
      <c r="A7" s="37">
        <f>IF('Student Data'!A34="","",'Student Data'!A34)</f>
        <v>2</v>
      </c>
      <c r="B7" s="41" t="str">
        <f>IF('Student Data'!B34="","",'Student Data'!B34)</f>
        <v/>
      </c>
      <c r="C7" s="41" t="str">
        <f>IF('Student Data'!C34="","",UPPER('Student Data'!C34))</f>
        <v/>
      </c>
      <c r="D7" s="40" t="str">
        <f>IF('Student Data'!D34="","",UPPER('Student Data'!D34))</f>
        <v/>
      </c>
      <c r="E7" s="40" t="str">
        <f>IF('Student Data'!E34="","",UPPER('Student Data'!E34))</f>
        <v/>
      </c>
      <c r="F7" s="40" t="str">
        <f>IF('Student Data'!F34="","",UPPER('Student Data'!F34))</f>
        <v/>
      </c>
      <c r="G7" s="40" t="str">
        <f>IF('Student Data'!G34="","",UPPER('Student Data'!G34))</f>
        <v/>
      </c>
      <c r="H7" s="41" t="str">
        <f>IF('Student Data'!H34="","",'Student Data'!H34)</f>
        <v/>
      </c>
      <c r="I7" s="40" t="str">
        <f>IF('Student Data'!I34="","",'Student Data'!I34)</f>
        <v/>
      </c>
      <c r="J7" s="40" t="str">
        <f>IF('Student Data'!J34="","",'Student Data'!J34)</f>
        <v/>
      </c>
      <c r="K7" s="40" t="str">
        <f>IF('Student Data'!K34="","",'Student Data'!K34)</f>
        <v/>
      </c>
      <c r="L7" s="65" t="str">
        <f t="shared" ref="L7:L45" si="3">IF(H7="","",SUM(H7:K7))</f>
        <v/>
      </c>
      <c r="M7" s="3" t="str">
        <f>IF(H7="","",IF(H7&gt;=$C$51,"Y","N"))</f>
        <v/>
      </c>
      <c r="N7" s="4" t="str">
        <f t="shared" ref="N7:N45" si="4">IF(I7="","",IF(I7&gt;=$D$51,"Y","N"))</f>
        <v/>
      </c>
      <c r="O7" s="4" t="str">
        <f t="shared" ref="O7:O45" si="5">IF(J7="","",IF(J7&gt;=$E$51,"Y","N"))</f>
        <v/>
      </c>
      <c r="P7" s="4" t="str">
        <f t="shared" ref="P7:P45" si="6">IF(K7="","",IF(K7&gt;=$F$51,"Y","N"))</f>
        <v/>
      </c>
      <c r="Q7" s="103" t="str">
        <f t="shared" ref="Q7:Q45" si="7">IF(L7="","",IF(L7&gt;=$G$51,"Y","N"))</f>
        <v/>
      </c>
      <c r="R7" s="40" t="str">
        <f>IF('Student Data'!L34="","",'Student Data'!L34)</f>
        <v/>
      </c>
      <c r="S7" s="40" t="str">
        <f>IF('Student Data'!M34="","",'Student Data'!M34)</f>
        <v/>
      </c>
      <c r="T7" s="40" t="str">
        <f>IF('Student Data'!N34="","",'Student Data'!N34)</f>
        <v/>
      </c>
      <c r="U7" s="40" t="str">
        <f>IF('Student Data'!O34="","",'Student Data'!O34)</f>
        <v/>
      </c>
      <c r="V7" s="65" t="str">
        <f>IF(R7="","",SUM(R7:U7))</f>
        <v/>
      </c>
      <c r="W7" s="3" t="str">
        <f>IF(R7="","",IF(R7&gt;=$C$51,"Y","N"))</f>
        <v/>
      </c>
      <c r="X7" s="4" t="str">
        <f t="shared" ref="X7:X45" si="8">IF(S7="","",IF(S7&gt;=$D$51,"Y","N"))</f>
        <v/>
      </c>
      <c r="Y7" s="4" t="str">
        <f t="shared" ref="Y7:Y45" si="9">IF(T7="","",IF(T7&gt;=$E$51,"Y","N"))</f>
        <v/>
      </c>
      <c r="Z7" s="4" t="str">
        <f t="shared" ref="Z7:Z45" si="10">IF(U7="","",IF(U7&gt;=$F$51,"Y","N"))</f>
        <v/>
      </c>
      <c r="AA7" s="103" t="str">
        <f t="shared" ref="AA7:AA45" si="11">IF(V7="","",IF(V7&gt;=$G$51,"Y","N"))</f>
        <v/>
      </c>
      <c r="AB7" s="12" t="str">
        <f>IF(H7="","",(R7-H7))</f>
        <v/>
      </c>
      <c r="AC7" s="12" t="str">
        <f t="shared" ref="AC7:AC45" si="12">IF(I7="","",(S7-I7))</f>
        <v/>
      </c>
      <c r="AD7" s="12" t="str">
        <f t="shared" ref="AD7:AD45" si="13">IF(J7="","",(T7-J7))</f>
        <v/>
      </c>
      <c r="AE7" s="12" t="str">
        <f t="shared" ref="AE7:AE45" si="14">IF(K7="","",(U7-K7))</f>
        <v/>
      </c>
      <c r="AF7" s="12" t="str">
        <f>IF(L7="","",(V7-L7))</f>
        <v/>
      </c>
      <c r="AG7" s="76" t="str">
        <f t="shared" ref="AG7:AG45" si="15">IF(M7="","",IF(M7="Y",1,0))</f>
        <v/>
      </c>
      <c r="AH7" s="17" t="str">
        <f t="shared" ref="AH7:AH45" si="16">IF(N7="","",IF(N7="Y",1,0))</f>
        <v/>
      </c>
      <c r="AI7" s="17" t="str">
        <f t="shared" ref="AI7:AI45" si="17">IF(O7="","",IF(O7="Y",1,0))</f>
        <v/>
      </c>
      <c r="AJ7" s="17" t="str">
        <f t="shared" ref="AJ7:AJ45" si="18">IF(P7="","",IF(P7="Y",1,0))</f>
        <v/>
      </c>
      <c r="AK7" s="76" t="str">
        <f t="shared" ref="AK7:AK45" si="19">IF(W7="","",IF(W7="Y",1,0))</f>
        <v/>
      </c>
      <c r="AL7" s="17" t="str">
        <f t="shared" ref="AL7:AL45" si="20">IF(X7="","",IF(X7="Y",1,0))</f>
        <v/>
      </c>
      <c r="AM7" s="17" t="str">
        <f>IF(Y7="","",IF(Y7="Y",1,0))</f>
        <v/>
      </c>
      <c r="AN7" s="77" t="str">
        <f t="shared" ref="AN7:AN45" si="21">IF(Z7="","",IF(Z7="Y",1,0))</f>
        <v/>
      </c>
    </row>
    <row r="8" spans="1:40">
      <c r="A8" s="37">
        <f>IF('Student Data'!A35="","",'Student Data'!A35)</f>
        <v>3</v>
      </c>
      <c r="B8" s="41" t="str">
        <f>IF('Student Data'!B35="","",'Student Data'!B35)</f>
        <v/>
      </c>
      <c r="C8" s="41" t="str">
        <f>IF('Student Data'!C35="","",UPPER('Student Data'!C35))</f>
        <v/>
      </c>
      <c r="D8" s="40" t="str">
        <f>IF('Student Data'!D35="","",UPPER('Student Data'!D35))</f>
        <v/>
      </c>
      <c r="E8" s="40" t="str">
        <f>IF('Student Data'!E35="","",UPPER('Student Data'!E35))</f>
        <v/>
      </c>
      <c r="F8" s="40" t="str">
        <f>IF('Student Data'!F35="","",UPPER('Student Data'!F35))</f>
        <v/>
      </c>
      <c r="G8" s="40" t="str">
        <f>IF('Student Data'!G35="","",UPPER('Student Data'!G35))</f>
        <v/>
      </c>
      <c r="H8" s="41" t="str">
        <f>IF('Student Data'!H35="","",'Student Data'!H35)</f>
        <v/>
      </c>
      <c r="I8" s="40" t="str">
        <f>IF('Student Data'!I35="","",'Student Data'!I35)</f>
        <v/>
      </c>
      <c r="J8" s="40" t="str">
        <f>IF('Student Data'!J35="","",'Student Data'!J35)</f>
        <v/>
      </c>
      <c r="K8" s="40" t="str">
        <f>IF('Student Data'!K35="","",'Student Data'!K35)</f>
        <v/>
      </c>
      <c r="L8" s="65" t="str">
        <f t="shared" si="3"/>
        <v/>
      </c>
      <c r="M8" s="3" t="str">
        <f t="shared" ref="M8:M45" si="22">IF(H8="","",IF(H8&gt;=$C$51,"Y","N"))</f>
        <v/>
      </c>
      <c r="N8" s="4" t="str">
        <f t="shared" si="4"/>
        <v/>
      </c>
      <c r="O8" s="4" t="str">
        <f t="shared" si="5"/>
        <v/>
      </c>
      <c r="P8" s="4" t="str">
        <f t="shared" si="6"/>
        <v/>
      </c>
      <c r="Q8" s="103" t="str">
        <f t="shared" si="7"/>
        <v/>
      </c>
      <c r="R8" s="40" t="str">
        <f>IF('Student Data'!L35="","",'Student Data'!L35)</f>
        <v/>
      </c>
      <c r="S8" s="40" t="str">
        <f>IF('Student Data'!M35="","",'Student Data'!M35)</f>
        <v/>
      </c>
      <c r="T8" s="40" t="str">
        <f>IF('Student Data'!N35="","",'Student Data'!N35)</f>
        <v/>
      </c>
      <c r="U8" s="40" t="str">
        <f>IF('Student Data'!O35="","",'Student Data'!O35)</f>
        <v/>
      </c>
      <c r="V8" s="65" t="str">
        <f t="shared" ref="V8:V45" si="23">IF(R8="","",SUM(R8:T8))</f>
        <v/>
      </c>
      <c r="W8" s="3" t="str">
        <f t="shared" ref="W8:W45" si="24">IF(R8="","",IF(R8&gt;=$C$51,"Y","N"))</f>
        <v/>
      </c>
      <c r="X8" s="4" t="str">
        <f t="shared" si="8"/>
        <v/>
      </c>
      <c r="Y8" s="4" t="str">
        <f t="shared" si="9"/>
        <v/>
      </c>
      <c r="Z8" s="4" t="str">
        <f t="shared" si="10"/>
        <v/>
      </c>
      <c r="AA8" s="103" t="str">
        <f t="shared" si="11"/>
        <v/>
      </c>
      <c r="AB8" s="12" t="str">
        <f t="shared" ref="AB8:AB45" si="25">IF(H8="","",(R8-H8))</f>
        <v/>
      </c>
      <c r="AC8" s="12" t="str">
        <f t="shared" si="12"/>
        <v/>
      </c>
      <c r="AD8" s="12" t="str">
        <f t="shared" si="13"/>
        <v/>
      </c>
      <c r="AE8" s="12" t="str">
        <f>IF(K8="","",(U8-K8))</f>
        <v/>
      </c>
      <c r="AF8" s="12" t="str">
        <f>IF(L8="","",(V8-L8))</f>
        <v/>
      </c>
      <c r="AG8" s="76" t="str">
        <f t="shared" si="15"/>
        <v/>
      </c>
      <c r="AH8" s="17" t="str">
        <f t="shared" si="16"/>
        <v/>
      </c>
      <c r="AI8" s="17" t="str">
        <f t="shared" si="17"/>
        <v/>
      </c>
      <c r="AJ8" s="17" t="str">
        <f t="shared" si="18"/>
        <v/>
      </c>
      <c r="AK8" s="76" t="str">
        <f t="shared" si="19"/>
        <v/>
      </c>
      <c r="AL8" s="17" t="str">
        <f t="shared" si="20"/>
        <v/>
      </c>
      <c r="AM8" s="17" t="str">
        <f t="shared" ref="AM8:AM45" si="26">IF(Y8="","",IF(Y8="Y",1,0))</f>
        <v/>
      </c>
      <c r="AN8" s="77" t="str">
        <f t="shared" si="21"/>
        <v/>
      </c>
    </row>
    <row r="9" spans="1:40">
      <c r="A9" s="37">
        <f>IF('Student Data'!A36="","",'Student Data'!A36)</f>
        <v>4</v>
      </c>
      <c r="B9" s="41" t="str">
        <f>IF('Student Data'!B36="","",'Student Data'!B36)</f>
        <v/>
      </c>
      <c r="C9" s="41" t="str">
        <f>IF('Student Data'!C36="","",UPPER('Student Data'!C36))</f>
        <v/>
      </c>
      <c r="D9" s="40" t="str">
        <f>IF('Student Data'!D36="","",UPPER('Student Data'!D36))</f>
        <v/>
      </c>
      <c r="E9" s="40" t="str">
        <f>IF('Student Data'!E36="","",UPPER('Student Data'!E36))</f>
        <v/>
      </c>
      <c r="F9" s="40" t="str">
        <f>IF('Student Data'!F36="","",UPPER('Student Data'!F36))</f>
        <v/>
      </c>
      <c r="G9" s="40" t="str">
        <f>IF('Student Data'!G36="","",UPPER('Student Data'!G36))</f>
        <v/>
      </c>
      <c r="H9" s="41" t="str">
        <f>IF('Student Data'!H36="","",'Student Data'!H36)</f>
        <v/>
      </c>
      <c r="I9" s="40" t="str">
        <f>IF('Student Data'!I36="","",'Student Data'!I36)</f>
        <v/>
      </c>
      <c r="J9" s="40" t="str">
        <f>IF('Student Data'!J36="","",'Student Data'!J36)</f>
        <v/>
      </c>
      <c r="K9" s="40" t="str">
        <f>IF('Student Data'!K36="","",'Student Data'!K36)</f>
        <v/>
      </c>
      <c r="L9" s="65" t="str">
        <f t="shared" si="3"/>
        <v/>
      </c>
      <c r="M9" s="3" t="str">
        <f t="shared" si="22"/>
        <v/>
      </c>
      <c r="N9" s="4" t="str">
        <f t="shared" si="4"/>
        <v/>
      </c>
      <c r="O9" s="4" t="str">
        <f t="shared" si="5"/>
        <v/>
      </c>
      <c r="P9" s="4" t="str">
        <f t="shared" si="6"/>
        <v/>
      </c>
      <c r="Q9" s="103" t="str">
        <f t="shared" si="7"/>
        <v/>
      </c>
      <c r="R9" s="40" t="str">
        <f>IF('Student Data'!L36="","",'Student Data'!L36)</f>
        <v/>
      </c>
      <c r="S9" s="40" t="str">
        <f>IF('Student Data'!M36="","",'Student Data'!M36)</f>
        <v/>
      </c>
      <c r="T9" s="40" t="str">
        <f>IF('Student Data'!N36="","",'Student Data'!N36)</f>
        <v/>
      </c>
      <c r="U9" s="40" t="str">
        <f>IF('Student Data'!O36="","",'Student Data'!O36)</f>
        <v/>
      </c>
      <c r="V9" s="65" t="str">
        <f t="shared" si="23"/>
        <v/>
      </c>
      <c r="W9" s="3" t="str">
        <f t="shared" si="24"/>
        <v/>
      </c>
      <c r="X9" s="4" t="str">
        <f t="shared" si="8"/>
        <v/>
      </c>
      <c r="Y9" s="4" t="str">
        <f t="shared" si="9"/>
        <v/>
      </c>
      <c r="Z9" s="4" t="str">
        <f t="shared" si="10"/>
        <v/>
      </c>
      <c r="AA9" s="103" t="str">
        <f t="shared" si="11"/>
        <v/>
      </c>
      <c r="AB9" s="12" t="str">
        <f t="shared" si="25"/>
        <v/>
      </c>
      <c r="AC9" s="12" t="str">
        <f t="shared" si="12"/>
        <v/>
      </c>
      <c r="AD9" s="12" t="str">
        <f t="shared" si="13"/>
        <v/>
      </c>
      <c r="AE9" s="12" t="str">
        <f t="shared" si="14"/>
        <v/>
      </c>
      <c r="AF9" s="12" t="str">
        <f t="shared" ref="AF9:AF34" si="27">IF(L9="","",(V9-L9))</f>
        <v/>
      </c>
      <c r="AG9" s="76" t="str">
        <f t="shared" si="15"/>
        <v/>
      </c>
      <c r="AH9" s="17" t="str">
        <f t="shared" si="16"/>
        <v/>
      </c>
      <c r="AI9" s="17" t="str">
        <f t="shared" si="17"/>
        <v/>
      </c>
      <c r="AJ9" s="17" t="str">
        <f t="shared" si="18"/>
        <v/>
      </c>
      <c r="AK9" s="76" t="str">
        <f t="shared" si="19"/>
        <v/>
      </c>
      <c r="AL9" s="17" t="str">
        <f t="shared" si="20"/>
        <v/>
      </c>
      <c r="AM9" s="17" t="str">
        <f t="shared" si="26"/>
        <v/>
      </c>
      <c r="AN9" s="77" t="str">
        <f t="shared" si="21"/>
        <v/>
      </c>
    </row>
    <row r="10" spans="1:40">
      <c r="A10" s="37">
        <f>IF('Student Data'!A37="","",'Student Data'!A37)</f>
        <v>5</v>
      </c>
      <c r="B10" s="41" t="str">
        <f>IF('Student Data'!B37="","",'Student Data'!B37)</f>
        <v/>
      </c>
      <c r="C10" s="41" t="str">
        <f>IF('Student Data'!C37="","",UPPER('Student Data'!C37))</f>
        <v/>
      </c>
      <c r="D10" s="40" t="str">
        <f>IF('Student Data'!D37="","",UPPER('Student Data'!D37))</f>
        <v/>
      </c>
      <c r="E10" s="40" t="str">
        <f>IF('Student Data'!E37="","",UPPER('Student Data'!E37))</f>
        <v/>
      </c>
      <c r="F10" s="40" t="str">
        <f>IF('Student Data'!F37="","",UPPER('Student Data'!F37))</f>
        <v/>
      </c>
      <c r="G10" s="40" t="str">
        <f>IF('Student Data'!G37="","",UPPER('Student Data'!G37))</f>
        <v/>
      </c>
      <c r="H10" s="41" t="str">
        <f>IF('Student Data'!H37="","",'Student Data'!H37)</f>
        <v/>
      </c>
      <c r="I10" s="40" t="str">
        <f>IF('Student Data'!I37="","",'Student Data'!I37)</f>
        <v/>
      </c>
      <c r="J10" s="40" t="str">
        <f>IF('Student Data'!J37="","",'Student Data'!J37)</f>
        <v/>
      </c>
      <c r="K10" s="40" t="str">
        <f>IF('Student Data'!K37="","",'Student Data'!K37)</f>
        <v/>
      </c>
      <c r="L10" s="65" t="str">
        <f t="shared" si="3"/>
        <v/>
      </c>
      <c r="M10" s="3" t="str">
        <f t="shared" si="22"/>
        <v/>
      </c>
      <c r="N10" s="4" t="str">
        <f t="shared" si="4"/>
        <v/>
      </c>
      <c r="O10" s="4" t="str">
        <f t="shared" si="5"/>
        <v/>
      </c>
      <c r="P10" s="4" t="str">
        <f t="shared" si="6"/>
        <v/>
      </c>
      <c r="Q10" s="103" t="str">
        <f t="shared" si="7"/>
        <v/>
      </c>
      <c r="R10" s="40" t="str">
        <f>IF('Student Data'!L37="","",'Student Data'!L37)</f>
        <v/>
      </c>
      <c r="S10" s="40" t="str">
        <f>IF('Student Data'!M37="","",'Student Data'!M37)</f>
        <v/>
      </c>
      <c r="T10" s="40" t="str">
        <f>IF('Student Data'!N37="","",'Student Data'!N37)</f>
        <v/>
      </c>
      <c r="U10" s="40" t="str">
        <f>IF('Student Data'!O37="","",'Student Data'!O37)</f>
        <v/>
      </c>
      <c r="V10" s="65" t="str">
        <f t="shared" si="23"/>
        <v/>
      </c>
      <c r="W10" s="3" t="str">
        <f t="shared" si="24"/>
        <v/>
      </c>
      <c r="X10" s="4" t="str">
        <f t="shared" si="8"/>
        <v/>
      </c>
      <c r="Y10" s="4" t="str">
        <f t="shared" si="9"/>
        <v/>
      </c>
      <c r="Z10" s="4" t="str">
        <f t="shared" si="10"/>
        <v/>
      </c>
      <c r="AA10" s="103" t="str">
        <f t="shared" si="11"/>
        <v/>
      </c>
      <c r="AB10" s="12" t="str">
        <f t="shared" si="25"/>
        <v/>
      </c>
      <c r="AC10" s="12" t="str">
        <f t="shared" si="12"/>
        <v/>
      </c>
      <c r="AD10" s="12" t="str">
        <f t="shared" si="13"/>
        <v/>
      </c>
      <c r="AE10" s="12" t="str">
        <f t="shared" si="14"/>
        <v/>
      </c>
      <c r="AF10" s="12" t="str">
        <f t="shared" si="27"/>
        <v/>
      </c>
      <c r="AG10" s="76" t="str">
        <f t="shared" si="15"/>
        <v/>
      </c>
      <c r="AH10" s="17" t="str">
        <f t="shared" si="16"/>
        <v/>
      </c>
      <c r="AI10" s="17" t="str">
        <f t="shared" si="17"/>
        <v/>
      </c>
      <c r="AJ10" s="17" t="str">
        <f t="shared" si="18"/>
        <v/>
      </c>
      <c r="AK10" s="76" t="str">
        <f t="shared" si="19"/>
        <v/>
      </c>
      <c r="AL10" s="17" t="str">
        <f t="shared" si="20"/>
        <v/>
      </c>
      <c r="AM10" s="17" t="str">
        <f t="shared" si="26"/>
        <v/>
      </c>
      <c r="AN10" s="77" t="str">
        <f t="shared" si="21"/>
        <v/>
      </c>
    </row>
    <row r="11" spans="1:40">
      <c r="A11" s="37">
        <f>IF('Student Data'!A38="","",'Student Data'!A38)</f>
        <v>6</v>
      </c>
      <c r="B11" s="41" t="str">
        <f>IF('Student Data'!B38="","",'Student Data'!B38)</f>
        <v/>
      </c>
      <c r="C11" s="41" t="str">
        <f>IF('Student Data'!C38="","",UPPER('Student Data'!C38))</f>
        <v/>
      </c>
      <c r="D11" s="40" t="str">
        <f>IF('Student Data'!D38="","",UPPER('Student Data'!D38))</f>
        <v/>
      </c>
      <c r="E11" s="40" t="str">
        <f>IF('Student Data'!E38="","",UPPER('Student Data'!E38))</f>
        <v/>
      </c>
      <c r="F11" s="40" t="str">
        <f>IF('Student Data'!F38="","",UPPER('Student Data'!F38))</f>
        <v/>
      </c>
      <c r="G11" s="40" t="str">
        <f>IF('Student Data'!G38="","",UPPER('Student Data'!G38))</f>
        <v/>
      </c>
      <c r="H11" s="41" t="str">
        <f>IF('Student Data'!H38="","",'Student Data'!H38)</f>
        <v/>
      </c>
      <c r="I11" s="40" t="str">
        <f>IF('Student Data'!I38="","",'Student Data'!I38)</f>
        <v/>
      </c>
      <c r="J11" s="40" t="str">
        <f>IF('Student Data'!J38="","",'Student Data'!J38)</f>
        <v/>
      </c>
      <c r="K11" s="40" t="str">
        <f>IF('Student Data'!K38="","",'Student Data'!K38)</f>
        <v/>
      </c>
      <c r="L11" s="65" t="str">
        <f t="shared" si="3"/>
        <v/>
      </c>
      <c r="M11" s="3" t="str">
        <f t="shared" si="22"/>
        <v/>
      </c>
      <c r="N11" s="4" t="str">
        <f t="shared" si="4"/>
        <v/>
      </c>
      <c r="O11" s="4" t="str">
        <f t="shared" si="5"/>
        <v/>
      </c>
      <c r="P11" s="4" t="str">
        <f t="shared" si="6"/>
        <v/>
      </c>
      <c r="Q11" s="103" t="str">
        <f t="shared" si="7"/>
        <v/>
      </c>
      <c r="R11" s="40" t="str">
        <f>IF('Student Data'!L38="","",'Student Data'!L38)</f>
        <v/>
      </c>
      <c r="S11" s="40" t="str">
        <f>IF('Student Data'!M38="","",'Student Data'!M38)</f>
        <v/>
      </c>
      <c r="T11" s="40" t="str">
        <f>IF('Student Data'!N38="","",'Student Data'!N38)</f>
        <v/>
      </c>
      <c r="U11" s="40" t="str">
        <f>IF('Student Data'!O38="","",'Student Data'!O38)</f>
        <v/>
      </c>
      <c r="V11" s="65" t="str">
        <f t="shared" si="23"/>
        <v/>
      </c>
      <c r="W11" s="3" t="str">
        <f t="shared" si="24"/>
        <v/>
      </c>
      <c r="X11" s="4" t="str">
        <f t="shared" si="8"/>
        <v/>
      </c>
      <c r="Y11" s="4" t="str">
        <f t="shared" si="9"/>
        <v/>
      </c>
      <c r="Z11" s="4" t="str">
        <f t="shared" si="10"/>
        <v/>
      </c>
      <c r="AA11" s="103" t="str">
        <f t="shared" si="11"/>
        <v/>
      </c>
      <c r="AB11" s="12" t="str">
        <f t="shared" si="25"/>
        <v/>
      </c>
      <c r="AC11" s="12" t="str">
        <f t="shared" si="12"/>
        <v/>
      </c>
      <c r="AD11" s="12" t="str">
        <f t="shared" si="13"/>
        <v/>
      </c>
      <c r="AE11" s="12" t="str">
        <f t="shared" si="14"/>
        <v/>
      </c>
      <c r="AF11" s="12" t="str">
        <f t="shared" si="27"/>
        <v/>
      </c>
      <c r="AG11" s="76" t="str">
        <f t="shared" si="15"/>
        <v/>
      </c>
      <c r="AH11" s="17" t="str">
        <f t="shared" si="16"/>
        <v/>
      </c>
      <c r="AI11" s="17" t="str">
        <f t="shared" si="17"/>
        <v/>
      </c>
      <c r="AJ11" s="17" t="str">
        <f t="shared" si="18"/>
        <v/>
      </c>
      <c r="AK11" s="76" t="str">
        <f t="shared" si="19"/>
        <v/>
      </c>
      <c r="AL11" s="17" t="str">
        <f t="shared" si="20"/>
        <v/>
      </c>
      <c r="AM11" s="17" t="str">
        <f t="shared" si="26"/>
        <v/>
      </c>
      <c r="AN11" s="77" t="str">
        <f t="shared" si="21"/>
        <v/>
      </c>
    </row>
    <row r="12" spans="1:40">
      <c r="A12" s="37">
        <f>IF('Student Data'!A39="","",'Student Data'!A39)</f>
        <v>7</v>
      </c>
      <c r="B12" s="41" t="str">
        <f>IF('Student Data'!B39="","",'Student Data'!B39)</f>
        <v/>
      </c>
      <c r="C12" s="41" t="str">
        <f>IF('Student Data'!C39="","",UPPER('Student Data'!C39))</f>
        <v/>
      </c>
      <c r="D12" s="40" t="str">
        <f>IF('Student Data'!D39="","",UPPER('Student Data'!D39))</f>
        <v/>
      </c>
      <c r="E12" s="40" t="str">
        <f>IF('Student Data'!E39="","",UPPER('Student Data'!E39))</f>
        <v/>
      </c>
      <c r="F12" s="40" t="str">
        <f>IF('Student Data'!F39="","",UPPER('Student Data'!F39))</f>
        <v/>
      </c>
      <c r="G12" s="40" t="str">
        <f>IF('Student Data'!G39="","",UPPER('Student Data'!G39))</f>
        <v/>
      </c>
      <c r="H12" s="41" t="str">
        <f>IF('Student Data'!H39="","",'Student Data'!H39)</f>
        <v/>
      </c>
      <c r="I12" s="40" t="str">
        <f>IF('Student Data'!I39="","",'Student Data'!I39)</f>
        <v/>
      </c>
      <c r="J12" s="40" t="str">
        <f>IF('Student Data'!J39="","",'Student Data'!J39)</f>
        <v/>
      </c>
      <c r="K12" s="40" t="str">
        <f>IF('Student Data'!K39="","",'Student Data'!K39)</f>
        <v/>
      </c>
      <c r="L12" s="65" t="str">
        <f t="shared" si="3"/>
        <v/>
      </c>
      <c r="M12" s="3" t="str">
        <f t="shared" si="22"/>
        <v/>
      </c>
      <c r="N12" s="4" t="str">
        <f t="shared" si="4"/>
        <v/>
      </c>
      <c r="O12" s="4" t="str">
        <f t="shared" si="5"/>
        <v/>
      </c>
      <c r="P12" s="4" t="str">
        <f t="shared" si="6"/>
        <v/>
      </c>
      <c r="Q12" s="103" t="str">
        <f t="shared" si="7"/>
        <v/>
      </c>
      <c r="R12" s="40" t="str">
        <f>IF('Student Data'!L39="","",'Student Data'!L39)</f>
        <v/>
      </c>
      <c r="S12" s="40" t="str">
        <f>IF('Student Data'!M39="","",'Student Data'!M39)</f>
        <v/>
      </c>
      <c r="T12" s="40" t="str">
        <f>IF('Student Data'!N39="","",'Student Data'!N39)</f>
        <v/>
      </c>
      <c r="U12" s="40" t="str">
        <f>IF('Student Data'!O39="","",'Student Data'!O39)</f>
        <v/>
      </c>
      <c r="V12" s="65" t="str">
        <f t="shared" si="23"/>
        <v/>
      </c>
      <c r="W12" s="3" t="str">
        <f t="shared" si="24"/>
        <v/>
      </c>
      <c r="X12" s="4" t="str">
        <f t="shared" si="8"/>
        <v/>
      </c>
      <c r="Y12" s="4" t="str">
        <f t="shared" si="9"/>
        <v/>
      </c>
      <c r="Z12" s="4" t="str">
        <f t="shared" si="10"/>
        <v/>
      </c>
      <c r="AA12" s="103" t="str">
        <f t="shared" si="11"/>
        <v/>
      </c>
      <c r="AB12" s="12" t="str">
        <f t="shared" si="25"/>
        <v/>
      </c>
      <c r="AC12" s="12" t="str">
        <f t="shared" si="12"/>
        <v/>
      </c>
      <c r="AD12" s="12" t="str">
        <f t="shared" si="13"/>
        <v/>
      </c>
      <c r="AE12" s="12" t="str">
        <f t="shared" si="14"/>
        <v/>
      </c>
      <c r="AF12" s="12" t="str">
        <f t="shared" si="27"/>
        <v/>
      </c>
      <c r="AG12" s="76" t="str">
        <f t="shared" si="15"/>
        <v/>
      </c>
      <c r="AH12" s="17" t="str">
        <f t="shared" si="16"/>
        <v/>
      </c>
      <c r="AI12" s="17" t="str">
        <f t="shared" si="17"/>
        <v/>
      </c>
      <c r="AJ12" s="17" t="str">
        <f t="shared" si="18"/>
        <v/>
      </c>
      <c r="AK12" s="76" t="str">
        <f t="shared" si="19"/>
        <v/>
      </c>
      <c r="AL12" s="17" t="str">
        <f t="shared" si="20"/>
        <v/>
      </c>
      <c r="AM12" s="17" t="str">
        <f t="shared" si="26"/>
        <v/>
      </c>
      <c r="AN12" s="77" t="str">
        <f t="shared" si="21"/>
        <v/>
      </c>
    </row>
    <row r="13" spans="1:40">
      <c r="A13" s="37">
        <f>IF('Student Data'!A40="","",'Student Data'!A40)</f>
        <v>8</v>
      </c>
      <c r="B13" s="41" t="str">
        <f>IF('Student Data'!B40="","",'Student Data'!B40)</f>
        <v/>
      </c>
      <c r="C13" s="41" t="str">
        <f>IF('Student Data'!C40="","",UPPER('Student Data'!C40))</f>
        <v/>
      </c>
      <c r="D13" s="40" t="str">
        <f>IF('Student Data'!D40="","",UPPER('Student Data'!D40))</f>
        <v/>
      </c>
      <c r="E13" s="40" t="str">
        <f>IF('Student Data'!E40="","",UPPER('Student Data'!E40))</f>
        <v/>
      </c>
      <c r="F13" s="40" t="str">
        <f>IF('Student Data'!F40="","",UPPER('Student Data'!F40))</f>
        <v/>
      </c>
      <c r="G13" s="40" t="str">
        <f>IF('Student Data'!G40="","",UPPER('Student Data'!G40))</f>
        <v/>
      </c>
      <c r="H13" s="41" t="str">
        <f>IF('Student Data'!H40="","",'Student Data'!H40)</f>
        <v/>
      </c>
      <c r="I13" s="40" t="str">
        <f>IF('Student Data'!I40="","",'Student Data'!I40)</f>
        <v/>
      </c>
      <c r="J13" s="40" t="str">
        <f>IF('Student Data'!J40="","",'Student Data'!J40)</f>
        <v/>
      </c>
      <c r="K13" s="40" t="str">
        <f>IF('Student Data'!K40="","",'Student Data'!K40)</f>
        <v/>
      </c>
      <c r="L13" s="65" t="str">
        <f t="shared" si="3"/>
        <v/>
      </c>
      <c r="M13" s="3" t="str">
        <f t="shared" si="22"/>
        <v/>
      </c>
      <c r="N13" s="4" t="str">
        <f t="shared" si="4"/>
        <v/>
      </c>
      <c r="O13" s="4" t="str">
        <f t="shared" si="5"/>
        <v/>
      </c>
      <c r="P13" s="4" t="str">
        <f t="shared" si="6"/>
        <v/>
      </c>
      <c r="Q13" s="103" t="str">
        <f t="shared" si="7"/>
        <v/>
      </c>
      <c r="R13" s="40" t="str">
        <f>IF('Student Data'!L40="","",'Student Data'!L40)</f>
        <v/>
      </c>
      <c r="S13" s="40" t="str">
        <f>IF('Student Data'!M40="","",'Student Data'!M40)</f>
        <v/>
      </c>
      <c r="T13" s="40" t="str">
        <f>IF('Student Data'!N40="","",'Student Data'!N40)</f>
        <v/>
      </c>
      <c r="U13" s="40" t="str">
        <f>IF('Student Data'!O40="","",'Student Data'!O40)</f>
        <v/>
      </c>
      <c r="V13" s="65" t="str">
        <f t="shared" si="23"/>
        <v/>
      </c>
      <c r="W13" s="3" t="str">
        <f t="shared" si="24"/>
        <v/>
      </c>
      <c r="X13" s="4" t="str">
        <f t="shared" si="8"/>
        <v/>
      </c>
      <c r="Y13" s="4" t="str">
        <f t="shared" si="9"/>
        <v/>
      </c>
      <c r="Z13" s="4" t="str">
        <f t="shared" si="10"/>
        <v/>
      </c>
      <c r="AA13" s="103" t="str">
        <f t="shared" si="11"/>
        <v/>
      </c>
      <c r="AB13" s="12" t="str">
        <f t="shared" si="25"/>
        <v/>
      </c>
      <c r="AC13" s="12" t="str">
        <f t="shared" si="12"/>
        <v/>
      </c>
      <c r="AD13" s="12" t="str">
        <f>IF(J13="","",(T13-J13))</f>
        <v/>
      </c>
      <c r="AE13" s="12" t="str">
        <f t="shared" si="14"/>
        <v/>
      </c>
      <c r="AF13" s="12" t="str">
        <f t="shared" si="27"/>
        <v/>
      </c>
      <c r="AG13" s="76" t="str">
        <f t="shared" si="15"/>
        <v/>
      </c>
      <c r="AH13" s="17" t="str">
        <f t="shared" si="16"/>
        <v/>
      </c>
      <c r="AI13" s="17" t="str">
        <f t="shared" si="17"/>
        <v/>
      </c>
      <c r="AJ13" s="17" t="str">
        <f t="shared" si="18"/>
        <v/>
      </c>
      <c r="AK13" s="76" t="str">
        <f t="shared" si="19"/>
        <v/>
      </c>
      <c r="AL13" s="17" t="str">
        <f t="shared" si="20"/>
        <v/>
      </c>
      <c r="AM13" s="17" t="str">
        <f t="shared" si="26"/>
        <v/>
      </c>
      <c r="AN13" s="77" t="str">
        <f t="shared" si="21"/>
        <v/>
      </c>
    </row>
    <row r="14" spans="1:40">
      <c r="A14" s="37">
        <f>IF('Student Data'!A41="","",'Student Data'!A41)</f>
        <v>9</v>
      </c>
      <c r="B14" s="41" t="str">
        <f>IF('Student Data'!B41="","",'Student Data'!B41)</f>
        <v/>
      </c>
      <c r="C14" s="41" t="str">
        <f>IF('Student Data'!C41="","",UPPER('Student Data'!C41))</f>
        <v/>
      </c>
      <c r="D14" s="40" t="str">
        <f>IF('Student Data'!D41="","",UPPER('Student Data'!D41))</f>
        <v/>
      </c>
      <c r="E14" s="40" t="str">
        <f>IF('Student Data'!E41="","",UPPER('Student Data'!E41))</f>
        <v/>
      </c>
      <c r="F14" s="40" t="str">
        <f>IF('Student Data'!F41="","",UPPER('Student Data'!F41))</f>
        <v/>
      </c>
      <c r="G14" s="40" t="str">
        <f>IF('Student Data'!G41="","",UPPER('Student Data'!G41))</f>
        <v/>
      </c>
      <c r="H14" s="41" t="str">
        <f>IF('Student Data'!H41="","",'Student Data'!H41)</f>
        <v/>
      </c>
      <c r="I14" s="40" t="str">
        <f>IF('Student Data'!I41="","",'Student Data'!I41)</f>
        <v/>
      </c>
      <c r="J14" s="40" t="str">
        <f>IF('Student Data'!J41="","",'Student Data'!J41)</f>
        <v/>
      </c>
      <c r="K14" s="40" t="str">
        <f>IF('Student Data'!K41="","",'Student Data'!K41)</f>
        <v/>
      </c>
      <c r="L14" s="65" t="str">
        <f t="shared" si="3"/>
        <v/>
      </c>
      <c r="M14" s="3" t="str">
        <f t="shared" si="22"/>
        <v/>
      </c>
      <c r="N14" s="4" t="str">
        <f t="shared" si="4"/>
        <v/>
      </c>
      <c r="O14" s="4" t="str">
        <f t="shared" si="5"/>
        <v/>
      </c>
      <c r="P14" s="4" t="str">
        <f t="shared" si="6"/>
        <v/>
      </c>
      <c r="Q14" s="103" t="str">
        <f t="shared" si="7"/>
        <v/>
      </c>
      <c r="R14" s="40" t="str">
        <f>IF('Student Data'!L41="","",'Student Data'!L41)</f>
        <v/>
      </c>
      <c r="S14" s="40" t="str">
        <f>IF('Student Data'!M41="","",'Student Data'!M41)</f>
        <v/>
      </c>
      <c r="T14" s="40" t="str">
        <f>IF('Student Data'!N41="","",'Student Data'!N41)</f>
        <v/>
      </c>
      <c r="U14" s="40" t="str">
        <f>IF('Student Data'!O41="","",'Student Data'!O41)</f>
        <v/>
      </c>
      <c r="V14" s="65" t="str">
        <f t="shared" si="23"/>
        <v/>
      </c>
      <c r="W14" s="3" t="str">
        <f t="shared" si="24"/>
        <v/>
      </c>
      <c r="X14" s="4" t="str">
        <f t="shared" si="8"/>
        <v/>
      </c>
      <c r="Y14" s="4" t="str">
        <f t="shared" si="9"/>
        <v/>
      </c>
      <c r="Z14" s="4" t="str">
        <f t="shared" si="10"/>
        <v/>
      </c>
      <c r="AA14" s="103" t="str">
        <f t="shared" si="11"/>
        <v/>
      </c>
      <c r="AB14" s="12" t="str">
        <f t="shared" si="25"/>
        <v/>
      </c>
      <c r="AC14" s="12" t="str">
        <f t="shared" si="12"/>
        <v/>
      </c>
      <c r="AD14" s="12" t="str">
        <f t="shared" si="13"/>
        <v/>
      </c>
      <c r="AE14" s="12" t="str">
        <f t="shared" si="14"/>
        <v/>
      </c>
      <c r="AF14" s="12" t="str">
        <f t="shared" si="27"/>
        <v/>
      </c>
      <c r="AG14" s="76" t="str">
        <f t="shared" si="15"/>
        <v/>
      </c>
      <c r="AH14" s="17" t="str">
        <f t="shared" si="16"/>
        <v/>
      </c>
      <c r="AI14" s="17" t="str">
        <f t="shared" si="17"/>
        <v/>
      </c>
      <c r="AJ14" s="17" t="str">
        <f t="shared" si="18"/>
        <v/>
      </c>
      <c r="AK14" s="76" t="str">
        <f t="shared" si="19"/>
        <v/>
      </c>
      <c r="AL14" s="17" t="str">
        <f t="shared" si="20"/>
        <v/>
      </c>
      <c r="AM14" s="17" t="str">
        <f t="shared" si="26"/>
        <v/>
      </c>
      <c r="AN14" s="77" t="str">
        <f t="shared" si="21"/>
        <v/>
      </c>
    </row>
    <row r="15" spans="1:40">
      <c r="A15" s="37">
        <f>IF('Student Data'!A42="","",'Student Data'!A42)</f>
        <v>10</v>
      </c>
      <c r="B15" s="41" t="str">
        <f>IF('Student Data'!B42="","",'Student Data'!B42)</f>
        <v/>
      </c>
      <c r="C15" s="41" t="str">
        <f>IF('Student Data'!C42="","",UPPER('Student Data'!C42))</f>
        <v/>
      </c>
      <c r="D15" s="40" t="str">
        <f>IF('Student Data'!D42="","",UPPER('Student Data'!D42))</f>
        <v/>
      </c>
      <c r="E15" s="40" t="str">
        <f>IF('Student Data'!E42="","",UPPER('Student Data'!E42))</f>
        <v/>
      </c>
      <c r="F15" s="40" t="str">
        <f>IF('Student Data'!F42="","",UPPER('Student Data'!F42))</f>
        <v/>
      </c>
      <c r="G15" s="40" t="str">
        <f>IF('Student Data'!G42="","",UPPER('Student Data'!G42))</f>
        <v/>
      </c>
      <c r="H15" s="41" t="str">
        <f>IF('Student Data'!H42="","",'Student Data'!H42)</f>
        <v/>
      </c>
      <c r="I15" s="40" t="str">
        <f>IF('Student Data'!I42="","",'Student Data'!I42)</f>
        <v/>
      </c>
      <c r="J15" s="40" t="str">
        <f>IF('Student Data'!J42="","",'Student Data'!J42)</f>
        <v/>
      </c>
      <c r="K15" s="40" t="str">
        <f>IF('Student Data'!K42="","",'Student Data'!K42)</f>
        <v/>
      </c>
      <c r="L15" s="65" t="str">
        <f t="shared" si="3"/>
        <v/>
      </c>
      <c r="M15" s="3" t="str">
        <f t="shared" si="22"/>
        <v/>
      </c>
      <c r="N15" s="4" t="str">
        <f t="shared" si="4"/>
        <v/>
      </c>
      <c r="O15" s="4" t="str">
        <f t="shared" si="5"/>
        <v/>
      </c>
      <c r="P15" s="4" t="str">
        <f t="shared" si="6"/>
        <v/>
      </c>
      <c r="Q15" s="103" t="str">
        <f t="shared" si="7"/>
        <v/>
      </c>
      <c r="R15" s="40" t="str">
        <f>IF('Student Data'!L42="","",'Student Data'!L42)</f>
        <v/>
      </c>
      <c r="S15" s="40" t="str">
        <f>IF('Student Data'!M42="","",'Student Data'!M42)</f>
        <v/>
      </c>
      <c r="T15" s="40" t="str">
        <f>IF('Student Data'!N42="","",'Student Data'!N42)</f>
        <v/>
      </c>
      <c r="U15" s="40" t="str">
        <f>IF('Student Data'!O42="","",'Student Data'!O42)</f>
        <v/>
      </c>
      <c r="V15" s="65" t="str">
        <f t="shared" si="23"/>
        <v/>
      </c>
      <c r="W15" s="3" t="str">
        <f t="shared" si="24"/>
        <v/>
      </c>
      <c r="X15" s="4" t="str">
        <f t="shared" si="8"/>
        <v/>
      </c>
      <c r="Y15" s="4" t="str">
        <f t="shared" si="9"/>
        <v/>
      </c>
      <c r="Z15" s="4" t="str">
        <f t="shared" si="10"/>
        <v/>
      </c>
      <c r="AA15" s="103" t="str">
        <f t="shared" si="11"/>
        <v/>
      </c>
      <c r="AB15" s="12" t="str">
        <f t="shared" si="25"/>
        <v/>
      </c>
      <c r="AC15" s="12" t="str">
        <f t="shared" si="12"/>
        <v/>
      </c>
      <c r="AD15" s="12" t="str">
        <f t="shared" si="13"/>
        <v/>
      </c>
      <c r="AE15" s="12" t="str">
        <f t="shared" si="14"/>
        <v/>
      </c>
      <c r="AF15" s="12" t="str">
        <f t="shared" si="27"/>
        <v/>
      </c>
      <c r="AG15" s="76" t="str">
        <f t="shared" si="15"/>
        <v/>
      </c>
      <c r="AH15" s="17" t="str">
        <f t="shared" si="16"/>
        <v/>
      </c>
      <c r="AI15" s="17" t="str">
        <f t="shared" si="17"/>
        <v/>
      </c>
      <c r="AJ15" s="17" t="str">
        <f t="shared" si="18"/>
        <v/>
      </c>
      <c r="AK15" s="76" t="str">
        <f t="shared" si="19"/>
        <v/>
      </c>
      <c r="AL15" s="17" t="str">
        <f t="shared" si="20"/>
        <v/>
      </c>
      <c r="AM15" s="17" t="str">
        <f t="shared" si="26"/>
        <v/>
      </c>
      <c r="AN15" s="77" t="str">
        <f t="shared" si="21"/>
        <v/>
      </c>
    </row>
    <row r="16" spans="1:40">
      <c r="A16" s="37">
        <f>IF('Student Data'!A43="","",'Student Data'!A43)</f>
        <v>11</v>
      </c>
      <c r="B16" s="41" t="str">
        <f>IF('Student Data'!B43="","",'Student Data'!B43)</f>
        <v/>
      </c>
      <c r="C16" s="41" t="str">
        <f>IF('Student Data'!C43="","",UPPER('Student Data'!C43))</f>
        <v/>
      </c>
      <c r="D16" s="40" t="str">
        <f>IF('Student Data'!D43="","",UPPER('Student Data'!D43))</f>
        <v/>
      </c>
      <c r="E16" s="40" t="str">
        <f>IF('Student Data'!E43="","",UPPER('Student Data'!E43))</f>
        <v/>
      </c>
      <c r="F16" s="40" t="str">
        <f>IF('Student Data'!F43="","",UPPER('Student Data'!F43))</f>
        <v/>
      </c>
      <c r="G16" s="40" t="str">
        <f>IF('Student Data'!G43="","",UPPER('Student Data'!G43))</f>
        <v/>
      </c>
      <c r="H16" s="41" t="str">
        <f>IF('Student Data'!H43="","",'Student Data'!H43)</f>
        <v/>
      </c>
      <c r="I16" s="40" t="str">
        <f>IF('Student Data'!I43="","",'Student Data'!I43)</f>
        <v/>
      </c>
      <c r="J16" s="40" t="str">
        <f>IF('Student Data'!J43="","",'Student Data'!J43)</f>
        <v/>
      </c>
      <c r="K16" s="40" t="str">
        <f>IF('Student Data'!K43="","",'Student Data'!K43)</f>
        <v/>
      </c>
      <c r="L16" s="65" t="str">
        <f t="shared" si="3"/>
        <v/>
      </c>
      <c r="M16" s="3" t="str">
        <f t="shared" si="22"/>
        <v/>
      </c>
      <c r="N16" s="4" t="str">
        <f t="shared" si="4"/>
        <v/>
      </c>
      <c r="O16" s="4" t="str">
        <f t="shared" si="5"/>
        <v/>
      </c>
      <c r="P16" s="4" t="str">
        <f t="shared" si="6"/>
        <v/>
      </c>
      <c r="Q16" s="103" t="str">
        <f t="shared" si="7"/>
        <v/>
      </c>
      <c r="R16" s="40" t="str">
        <f>IF('Student Data'!L43="","",'Student Data'!L43)</f>
        <v/>
      </c>
      <c r="S16" s="40" t="str">
        <f>IF('Student Data'!M43="","",'Student Data'!M43)</f>
        <v/>
      </c>
      <c r="T16" s="40" t="str">
        <f>IF('Student Data'!N43="","",'Student Data'!N43)</f>
        <v/>
      </c>
      <c r="U16" s="40" t="str">
        <f>IF('Student Data'!O43="","",'Student Data'!O43)</f>
        <v/>
      </c>
      <c r="V16" s="65" t="str">
        <f t="shared" si="23"/>
        <v/>
      </c>
      <c r="W16" s="3" t="str">
        <f t="shared" si="24"/>
        <v/>
      </c>
      <c r="X16" s="4" t="str">
        <f t="shared" si="8"/>
        <v/>
      </c>
      <c r="Y16" s="4" t="str">
        <f t="shared" si="9"/>
        <v/>
      </c>
      <c r="Z16" s="4" t="str">
        <f t="shared" si="10"/>
        <v/>
      </c>
      <c r="AA16" s="103" t="str">
        <f t="shared" si="11"/>
        <v/>
      </c>
      <c r="AB16" s="12" t="str">
        <f t="shared" si="25"/>
        <v/>
      </c>
      <c r="AC16" s="12" t="str">
        <f t="shared" si="12"/>
        <v/>
      </c>
      <c r="AD16" s="12" t="str">
        <f t="shared" si="13"/>
        <v/>
      </c>
      <c r="AE16" s="12" t="str">
        <f t="shared" si="14"/>
        <v/>
      </c>
      <c r="AF16" s="12" t="str">
        <f t="shared" si="27"/>
        <v/>
      </c>
      <c r="AG16" s="76" t="str">
        <f t="shared" si="15"/>
        <v/>
      </c>
      <c r="AH16" s="17" t="str">
        <f t="shared" si="16"/>
        <v/>
      </c>
      <c r="AI16" s="17" t="str">
        <f t="shared" si="17"/>
        <v/>
      </c>
      <c r="AJ16" s="17" t="str">
        <f t="shared" si="18"/>
        <v/>
      </c>
      <c r="AK16" s="76" t="str">
        <f t="shared" si="19"/>
        <v/>
      </c>
      <c r="AL16" s="17" t="str">
        <f t="shared" si="20"/>
        <v/>
      </c>
      <c r="AM16" s="17" t="str">
        <f t="shared" si="26"/>
        <v/>
      </c>
      <c r="AN16" s="77" t="str">
        <f t="shared" si="21"/>
        <v/>
      </c>
    </row>
    <row r="17" spans="1:40">
      <c r="A17" s="37">
        <f>IF('Student Data'!A44="","",'Student Data'!A44)</f>
        <v>12</v>
      </c>
      <c r="B17" s="41" t="str">
        <f>IF('Student Data'!B44="","",'Student Data'!B44)</f>
        <v/>
      </c>
      <c r="C17" s="41" t="str">
        <f>IF('Student Data'!C44="","",UPPER('Student Data'!C44))</f>
        <v/>
      </c>
      <c r="D17" s="40" t="str">
        <f>IF('Student Data'!D44="","",UPPER('Student Data'!D44))</f>
        <v/>
      </c>
      <c r="E17" s="40" t="str">
        <f>IF('Student Data'!E44="","",UPPER('Student Data'!E44))</f>
        <v/>
      </c>
      <c r="F17" s="40" t="str">
        <f>IF('Student Data'!F44="","",UPPER('Student Data'!F44))</f>
        <v/>
      </c>
      <c r="G17" s="40" t="str">
        <f>IF('Student Data'!G44="","",UPPER('Student Data'!G44))</f>
        <v/>
      </c>
      <c r="H17" s="41" t="str">
        <f>IF('Student Data'!H44="","",'Student Data'!H44)</f>
        <v/>
      </c>
      <c r="I17" s="40" t="str">
        <f>IF('Student Data'!I44="","",'Student Data'!I44)</f>
        <v/>
      </c>
      <c r="J17" s="40" t="str">
        <f>IF('Student Data'!J44="","",'Student Data'!J44)</f>
        <v/>
      </c>
      <c r="K17" s="40" t="str">
        <f>IF('Student Data'!K44="","",'Student Data'!K44)</f>
        <v/>
      </c>
      <c r="L17" s="65" t="str">
        <f t="shared" si="3"/>
        <v/>
      </c>
      <c r="M17" s="3" t="str">
        <f t="shared" si="22"/>
        <v/>
      </c>
      <c r="N17" s="4" t="str">
        <f t="shared" si="4"/>
        <v/>
      </c>
      <c r="O17" s="4" t="str">
        <f t="shared" si="5"/>
        <v/>
      </c>
      <c r="P17" s="4" t="str">
        <f t="shared" si="6"/>
        <v/>
      </c>
      <c r="Q17" s="103" t="str">
        <f t="shared" si="7"/>
        <v/>
      </c>
      <c r="R17" s="40" t="str">
        <f>IF('Student Data'!L44="","",'Student Data'!L44)</f>
        <v/>
      </c>
      <c r="S17" s="40" t="str">
        <f>IF('Student Data'!M44="","",'Student Data'!M44)</f>
        <v/>
      </c>
      <c r="T17" s="40" t="str">
        <f>IF('Student Data'!N44="","",'Student Data'!N44)</f>
        <v/>
      </c>
      <c r="U17" s="40" t="str">
        <f>IF('Student Data'!O44="","",'Student Data'!O44)</f>
        <v/>
      </c>
      <c r="V17" s="65" t="str">
        <f t="shared" si="23"/>
        <v/>
      </c>
      <c r="W17" s="3" t="str">
        <f t="shared" si="24"/>
        <v/>
      </c>
      <c r="X17" s="4" t="str">
        <f t="shared" si="8"/>
        <v/>
      </c>
      <c r="Y17" s="4" t="str">
        <f t="shared" si="9"/>
        <v/>
      </c>
      <c r="Z17" s="4" t="str">
        <f t="shared" si="10"/>
        <v/>
      </c>
      <c r="AA17" s="103" t="str">
        <f t="shared" si="11"/>
        <v/>
      </c>
      <c r="AB17" s="12" t="str">
        <f t="shared" si="25"/>
        <v/>
      </c>
      <c r="AC17" s="12" t="str">
        <f t="shared" si="12"/>
        <v/>
      </c>
      <c r="AD17" s="12" t="str">
        <f t="shared" si="13"/>
        <v/>
      </c>
      <c r="AE17" s="12" t="str">
        <f t="shared" si="14"/>
        <v/>
      </c>
      <c r="AF17" s="12" t="str">
        <f t="shared" si="27"/>
        <v/>
      </c>
      <c r="AG17" s="76" t="str">
        <f t="shared" si="15"/>
        <v/>
      </c>
      <c r="AH17" s="17" t="str">
        <f t="shared" si="16"/>
        <v/>
      </c>
      <c r="AI17" s="17" t="str">
        <f t="shared" si="17"/>
        <v/>
      </c>
      <c r="AJ17" s="17" t="str">
        <f t="shared" si="18"/>
        <v/>
      </c>
      <c r="AK17" s="76" t="str">
        <f t="shared" si="19"/>
        <v/>
      </c>
      <c r="AL17" s="17" t="str">
        <f t="shared" si="20"/>
        <v/>
      </c>
      <c r="AM17" s="17" t="str">
        <f t="shared" si="26"/>
        <v/>
      </c>
      <c r="AN17" s="77" t="str">
        <f t="shared" si="21"/>
        <v/>
      </c>
    </row>
    <row r="18" spans="1:40">
      <c r="A18" s="37">
        <f>IF('Student Data'!A45="","",'Student Data'!A45)</f>
        <v>13</v>
      </c>
      <c r="B18" s="41" t="str">
        <f>IF('Student Data'!B45="","",'Student Data'!B45)</f>
        <v/>
      </c>
      <c r="C18" s="41" t="str">
        <f>IF('Student Data'!C45="","",UPPER('Student Data'!C45))</f>
        <v/>
      </c>
      <c r="D18" s="40" t="str">
        <f>IF('Student Data'!D45="","",UPPER('Student Data'!D45))</f>
        <v/>
      </c>
      <c r="E18" s="40" t="str">
        <f>IF('Student Data'!E45="","",UPPER('Student Data'!E45))</f>
        <v/>
      </c>
      <c r="F18" s="40" t="str">
        <f>IF('Student Data'!F45="","",UPPER('Student Data'!F45))</f>
        <v/>
      </c>
      <c r="G18" s="40" t="str">
        <f>IF('Student Data'!G45="","",UPPER('Student Data'!G45))</f>
        <v/>
      </c>
      <c r="H18" s="41" t="str">
        <f>IF('Student Data'!H45="","",'Student Data'!H45)</f>
        <v/>
      </c>
      <c r="I18" s="40" t="str">
        <f>IF('Student Data'!I45="","",'Student Data'!I45)</f>
        <v/>
      </c>
      <c r="J18" s="40" t="str">
        <f>IF('Student Data'!J45="","",'Student Data'!J45)</f>
        <v/>
      </c>
      <c r="K18" s="40" t="str">
        <f>IF('Student Data'!K45="","",'Student Data'!K45)</f>
        <v/>
      </c>
      <c r="L18" s="65" t="str">
        <f t="shared" si="3"/>
        <v/>
      </c>
      <c r="M18" s="3" t="str">
        <f t="shared" si="22"/>
        <v/>
      </c>
      <c r="N18" s="4" t="str">
        <f t="shared" si="4"/>
        <v/>
      </c>
      <c r="O18" s="4" t="str">
        <f t="shared" si="5"/>
        <v/>
      </c>
      <c r="P18" s="4" t="str">
        <f t="shared" si="6"/>
        <v/>
      </c>
      <c r="Q18" s="103" t="str">
        <f t="shared" si="7"/>
        <v/>
      </c>
      <c r="R18" s="40" t="str">
        <f>IF('Student Data'!L45="","",'Student Data'!L45)</f>
        <v/>
      </c>
      <c r="S18" s="40" t="str">
        <f>IF('Student Data'!M45="","",'Student Data'!M45)</f>
        <v/>
      </c>
      <c r="T18" s="40" t="str">
        <f>IF('Student Data'!N45="","",'Student Data'!N45)</f>
        <v/>
      </c>
      <c r="U18" s="40" t="str">
        <f>IF('Student Data'!O45="","",'Student Data'!O45)</f>
        <v/>
      </c>
      <c r="V18" s="65" t="str">
        <f t="shared" si="23"/>
        <v/>
      </c>
      <c r="W18" s="3" t="str">
        <f t="shared" si="24"/>
        <v/>
      </c>
      <c r="X18" s="4" t="str">
        <f t="shared" si="8"/>
        <v/>
      </c>
      <c r="Y18" s="4" t="str">
        <f>IF(T18="","",IF(T18&gt;=$E$51,"Y","N"))</f>
        <v/>
      </c>
      <c r="Z18" s="4" t="str">
        <f t="shared" si="10"/>
        <v/>
      </c>
      <c r="AA18" s="103" t="str">
        <f t="shared" si="11"/>
        <v/>
      </c>
      <c r="AB18" s="12" t="str">
        <f t="shared" si="25"/>
        <v/>
      </c>
      <c r="AC18" s="12" t="str">
        <f t="shared" si="12"/>
        <v/>
      </c>
      <c r="AD18" s="12" t="str">
        <f t="shared" si="13"/>
        <v/>
      </c>
      <c r="AE18" s="12" t="str">
        <f t="shared" si="14"/>
        <v/>
      </c>
      <c r="AF18" s="12" t="str">
        <f t="shared" si="27"/>
        <v/>
      </c>
      <c r="AG18" s="76" t="str">
        <f t="shared" si="15"/>
        <v/>
      </c>
      <c r="AH18" s="17" t="str">
        <f t="shared" si="16"/>
        <v/>
      </c>
      <c r="AI18" s="17" t="str">
        <f t="shared" si="17"/>
        <v/>
      </c>
      <c r="AJ18" s="17" t="str">
        <f t="shared" si="18"/>
        <v/>
      </c>
      <c r="AK18" s="76" t="str">
        <f t="shared" si="19"/>
        <v/>
      </c>
      <c r="AL18" s="17" t="str">
        <f t="shared" si="20"/>
        <v/>
      </c>
      <c r="AM18" s="17" t="str">
        <f t="shared" si="26"/>
        <v/>
      </c>
      <c r="AN18" s="77" t="str">
        <f t="shared" si="21"/>
        <v/>
      </c>
    </row>
    <row r="19" spans="1:40">
      <c r="A19" s="37">
        <f>IF('Student Data'!A46="","",'Student Data'!A46)</f>
        <v>14</v>
      </c>
      <c r="B19" s="41" t="str">
        <f>IF('Student Data'!B46="","",'Student Data'!B46)</f>
        <v/>
      </c>
      <c r="C19" s="41" t="str">
        <f>IF('Student Data'!C46="","",UPPER('Student Data'!C46))</f>
        <v/>
      </c>
      <c r="D19" s="40" t="str">
        <f>IF('Student Data'!D46="","",UPPER('Student Data'!D46))</f>
        <v/>
      </c>
      <c r="E19" s="40" t="str">
        <f>IF('Student Data'!E46="","",UPPER('Student Data'!E46))</f>
        <v/>
      </c>
      <c r="F19" s="40" t="str">
        <f>IF('Student Data'!F46="","",UPPER('Student Data'!F46))</f>
        <v/>
      </c>
      <c r="G19" s="40" t="str">
        <f>IF('Student Data'!G46="","",UPPER('Student Data'!G46))</f>
        <v/>
      </c>
      <c r="H19" s="41" t="str">
        <f>IF('Student Data'!H46="","",'Student Data'!H46)</f>
        <v/>
      </c>
      <c r="I19" s="40" t="str">
        <f>IF('Student Data'!I46="","",'Student Data'!I46)</f>
        <v/>
      </c>
      <c r="J19" s="40" t="str">
        <f>IF('Student Data'!J46="","",'Student Data'!J46)</f>
        <v/>
      </c>
      <c r="K19" s="40" t="str">
        <f>IF('Student Data'!K46="","",'Student Data'!K46)</f>
        <v/>
      </c>
      <c r="L19" s="65" t="str">
        <f t="shared" si="3"/>
        <v/>
      </c>
      <c r="M19" s="3" t="str">
        <f t="shared" si="22"/>
        <v/>
      </c>
      <c r="N19" s="4" t="str">
        <f t="shared" si="4"/>
        <v/>
      </c>
      <c r="O19" s="4" t="str">
        <f t="shared" si="5"/>
        <v/>
      </c>
      <c r="P19" s="4" t="str">
        <f t="shared" si="6"/>
        <v/>
      </c>
      <c r="Q19" s="103" t="str">
        <f t="shared" si="7"/>
        <v/>
      </c>
      <c r="R19" s="40" t="str">
        <f>IF('Student Data'!L46="","",'Student Data'!L46)</f>
        <v/>
      </c>
      <c r="S19" s="40" t="str">
        <f>IF('Student Data'!M46="","",'Student Data'!M46)</f>
        <v/>
      </c>
      <c r="T19" s="40" t="str">
        <f>IF('Student Data'!N46="","",'Student Data'!N46)</f>
        <v/>
      </c>
      <c r="U19" s="40" t="str">
        <f>IF('Student Data'!O46="","",'Student Data'!O46)</f>
        <v/>
      </c>
      <c r="V19" s="65" t="str">
        <f t="shared" si="23"/>
        <v/>
      </c>
      <c r="W19" s="3" t="str">
        <f t="shared" si="24"/>
        <v/>
      </c>
      <c r="X19" s="4" t="str">
        <f t="shared" si="8"/>
        <v/>
      </c>
      <c r="Y19" s="4" t="str">
        <f t="shared" si="9"/>
        <v/>
      </c>
      <c r="Z19" s="4" t="str">
        <f t="shared" si="10"/>
        <v/>
      </c>
      <c r="AA19" s="103" t="str">
        <f t="shared" si="11"/>
        <v/>
      </c>
      <c r="AB19" s="12" t="str">
        <f>IF(H19="","",(R19-H19))</f>
        <v/>
      </c>
      <c r="AC19" s="12" t="str">
        <f t="shared" si="12"/>
        <v/>
      </c>
      <c r="AD19" s="12" t="str">
        <f t="shared" si="13"/>
        <v/>
      </c>
      <c r="AE19" s="12" t="str">
        <f t="shared" si="14"/>
        <v/>
      </c>
      <c r="AF19" s="12" t="str">
        <f t="shared" si="27"/>
        <v/>
      </c>
      <c r="AG19" s="76" t="str">
        <f t="shared" si="15"/>
        <v/>
      </c>
      <c r="AH19" s="17" t="str">
        <f t="shared" si="16"/>
        <v/>
      </c>
      <c r="AI19" s="17" t="str">
        <f t="shared" si="17"/>
        <v/>
      </c>
      <c r="AJ19" s="17" t="str">
        <f t="shared" si="18"/>
        <v/>
      </c>
      <c r="AK19" s="76" t="str">
        <f t="shared" si="19"/>
        <v/>
      </c>
      <c r="AL19" s="17" t="str">
        <f t="shared" si="20"/>
        <v/>
      </c>
      <c r="AM19" s="17" t="str">
        <f t="shared" si="26"/>
        <v/>
      </c>
      <c r="AN19" s="77" t="str">
        <f t="shared" si="21"/>
        <v/>
      </c>
    </row>
    <row r="20" spans="1:40">
      <c r="A20" s="37">
        <f>IF('Student Data'!A47="","",'Student Data'!A47)</f>
        <v>15</v>
      </c>
      <c r="B20" s="41" t="str">
        <f>IF('Student Data'!B47="","",'Student Data'!B47)</f>
        <v/>
      </c>
      <c r="C20" s="41" t="str">
        <f>IF('Student Data'!C47="","",UPPER('Student Data'!C47))</f>
        <v/>
      </c>
      <c r="D20" s="40" t="str">
        <f>IF('Student Data'!D47="","",UPPER('Student Data'!D47))</f>
        <v/>
      </c>
      <c r="E20" s="40" t="str">
        <f>IF('Student Data'!E47="","",UPPER('Student Data'!E47))</f>
        <v/>
      </c>
      <c r="F20" s="40" t="str">
        <f>IF('Student Data'!F47="","",UPPER('Student Data'!F47))</f>
        <v/>
      </c>
      <c r="G20" s="40" t="str">
        <f>IF('Student Data'!G47="","",UPPER('Student Data'!G47))</f>
        <v/>
      </c>
      <c r="H20" s="41" t="str">
        <f>IF('Student Data'!H47="","",'Student Data'!H47)</f>
        <v/>
      </c>
      <c r="I20" s="40" t="str">
        <f>IF('Student Data'!I47="","",'Student Data'!I47)</f>
        <v/>
      </c>
      <c r="J20" s="40" t="str">
        <f>IF('Student Data'!J47="","",'Student Data'!J47)</f>
        <v/>
      </c>
      <c r="K20" s="40" t="str">
        <f>IF('Student Data'!K47="","",'Student Data'!K47)</f>
        <v/>
      </c>
      <c r="L20" s="65" t="str">
        <f t="shared" si="3"/>
        <v/>
      </c>
      <c r="M20" s="3" t="str">
        <f t="shared" si="22"/>
        <v/>
      </c>
      <c r="N20" s="4" t="str">
        <f t="shared" si="4"/>
        <v/>
      </c>
      <c r="O20" s="4" t="str">
        <f t="shared" si="5"/>
        <v/>
      </c>
      <c r="P20" s="4" t="str">
        <f t="shared" si="6"/>
        <v/>
      </c>
      <c r="Q20" s="103" t="str">
        <f t="shared" si="7"/>
        <v/>
      </c>
      <c r="R20" s="40" t="str">
        <f>IF('Student Data'!L47="","",'Student Data'!L47)</f>
        <v/>
      </c>
      <c r="S20" s="40" t="str">
        <f>IF('Student Data'!M47="","",'Student Data'!M47)</f>
        <v/>
      </c>
      <c r="T20" s="40" t="str">
        <f>IF('Student Data'!N47="","",'Student Data'!N47)</f>
        <v/>
      </c>
      <c r="U20" s="40" t="str">
        <f>IF('Student Data'!O47="","",'Student Data'!O47)</f>
        <v/>
      </c>
      <c r="V20" s="65" t="str">
        <f t="shared" si="23"/>
        <v/>
      </c>
      <c r="W20" s="3" t="str">
        <f t="shared" si="24"/>
        <v/>
      </c>
      <c r="X20" s="4" t="str">
        <f t="shared" si="8"/>
        <v/>
      </c>
      <c r="Y20" s="4" t="str">
        <f t="shared" si="9"/>
        <v/>
      </c>
      <c r="Z20" s="4" t="str">
        <f t="shared" si="10"/>
        <v/>
      </c>
      <c r="AA20" s="103" t="str">
        <f t="shared" si="11"/>
        <v/>
      </c>
      <c r="AB20" s="12" t="str">
        <f t="shared" si="25"/>
        <v/>
      </c>
      <c r="AC20" s="12" t="str">
        <f t="shared" si="12"/>
        <v/>
      </c>
      <c r="AD20" s="12" t="str">
        <f t="shared" si="13"/>
        <v/>
      </c>
      <c r="AE20" s="12" t="str">
        <f t="shared" si="14"/>
        <v/>
      </c>
      <c r="AF20" s="12" t="str">
        <f t="shared" si="27"/>
        <v/>
      </c>
      <c r="AG20" s="76" t="str">
        <f t="shared" si="15"/>
        <v/>
      </c>
      <c r="AH20" s="17" t="str">
        <f t="shared" si="16"/>
        <v/>
      </c>
      <c r="AI20" s="17" t="str">
        <f t="shared" si="17"/>
        <v/>
      </c>
      <c r="AJ20" s="17" t="str">
        <f t="shared" si="18"/>
        <v/>
      </c>
      <c r="AK20" s="76" t="str">
        <f t="shared" si="19"/>
        <v/>
      </c>
      <c r="AL20" s="17" t="str">
        <f t="shared" si="20"/>
        <v/>
      </c>
      <c r="AM20" s="17" t="str">
        <f t="shared" si="26"/>
        <v/>
      </c>
      <c r="AN20" s="77" t="str">
        <f t="shared" si="21"/>
        <v/>
      </c>
    </row>
    <row r="21" spans="1:40">
      <c r="A21" s="37">
        <f>IF('Student Data'!A48="","",'Student Data'!A48)</f>
        <v>16</v>
      </c>
      <c r="B21" s="41" t="str">
        <f>IF('Student Data'!B48="","",'Student Data'!B48)</f>
        <v/>
      </c>
      <c r="C21" s="41" t="str">
        <f>IF('Student Data'!C48="","",UPPER('Student Data'!C48))</f>
        <v/>
      </c>
      <c r="D21" s="40" t="str">
        <f>IF('Student Data'!D48="","",UPPER('Student Data'!D48))</f>
        <v/>
      </c>
      <c r="E21" s="40" t="str">
        <f>IF('Student Data'!E48="","",UPPER('Student Data'!E48))</f>
        <v/>
      </c>
      <c r="F21" s="40" t="str">
        <f>IF('Student Data'!F48="","",UPPER('Student Data'!F48))</f>
        <v/>
      </c>
      <c r="G21" s="40" t="str">
        <f>IF('Student Data'!G48="","",UPPER('Student Data'!G48))</f>
        <v/>
      </c>
      <c r="H21" s="41" t="str">
        <f>IF('Student Data'!H48="","",'Student Data'!H48)</f>
        <v/>
      </c>
      <c r="I21" s="40" t="str">
        <f>IF('Student Data'!I48="","",'Student Data'!I48)</f>
        <v/>
      </c>
      <c r="J21" s="40" t="str">
        <f>IF('Student Data'!J48="","",'Student Data'!J48)</f>
        <v/>
      </c>
      <c r="K21" s="40" t="str">
        <f>IF('Student Data'!K48="","",'Student Data'!K48)</f>
        <v/>
      </c>
      <c r="L21" s="65" t="str">
        <f t="shared" si="3"/>
        <v/>
      </c>
      <c r="M21" s="3" t="str">
        <f t="shared" si="22"/>
        <v/>
      </c>
      <c r="N21" s="4" t="str">
        <f t="shared" si="4"/>
        <v/>
      </c>
      <c r="O21" s="4" t="str">
        <f t="shared" si="5"/>
        <v/>
      </c>
      <c r="P21" s="4" t="str">
        <f t="shared" si="6"/>
        <v/>
      </c>
      <c r="Q21" s="103" t="str">
        <f t="shared" si="7"/>
        <v/>
      </c>
      <c r="R21" s="40" t="str">
        <f>IF('Student Data'!L48="","",'Student Data'!L48)</f>
        <v/>
      </c>
      <c r="S21" s="40" t="str">
        <f>IF('Student Data'!M48="","",'Student Data'!M48)</f>
        <v/>
      </c>
      <c r="T21" s="40" t="str">
        <f>IF('Student Data'!N48="","",'Student Data'!N48)</f>
        <v/>
      </c>
      <c r="U21" s="40" t="str">
        <f>IF('Student Data'!O48="","",'Student Data'!O48)</f>
        <v/>
      </c>
      <c r="V21" s="65" t="str">
        <f t="shared" si="23"/>
        <v/>
      </c>
      <c r="W21" s="3" t="str">
        <f t="shared" si="24"/>
        <v/>
      </c>
      <c r="X21" s="4" t="str">
        <f t="shared" si="8"/>
        <v/>
      </c>
      <c r="Y21" s="4" t="str">
        <f t="shared" si="9"/>
        <v/>
      </c>
      <c r="Z21" s="4" t="str">
        <f t="shared" si="10"/>
        <v/>
      </c>
      <c r="AA21" s="103" t="str">
        <f t="shared" si="11"/>
        <v/>
      </c>
      <c r="AB21" s="12" t="str">
        <f t="shared" si="25"/>
        <v/>
      </c>
      <c r="AC21" s="12" t="str">
        <f t="shared" si="12"/>
        <v/>
      </c>
      <c r="AD21" s="12" t="str">
        <f t="shared" si="13"/>
        <v/>
      </c>
      <c r="AE21" s="12" t="str">
        <f t="shared" si="14"/>
        <v/>
      </c>
      <c r="AF21" s="12" t="str">
        <f t="shared" si="27"/>
        <v/>
      </c>
      <c r="AG21" s="76" t="str">
        <f t="shared" si="15"/>
        <v/>
      </c>
      <c r="AH21" s="17" t="str">
        <f t="shared" si="16"/>
        <v/>
      </c>
      <c r="AI21" s="17" t="str">
        <f t="shared" si="17"/>
        <v/>
      </c>
      <c r="AJ21" s="17" t="str">
        <f t="shared" si="18"/>
        <v/>
      </c>
      <c r="AK21" s="76" t="str">
        <f t="shared" si="19"/>
        <v/>
      </c>
      <c r="AL21" s="17" t="str">
        <f t="shared" si="20"/>
        <v/>
      </c>
      <c r="AM21" s="17" t="str">
        <f t="shared" si="26"/>
        <v/>
      </c>
      <c r="AN21" s="77" t="str">
        <f t="shared" si="21"/>
        <v/>
      </c>
    </row>
    <row r="22" spans="1:40">
      <c r="A22" s="37">
        <f>IF('Student Data'!A49="","",'Student Data'!A49)</f>
        <v>17</v>
      </c>
      <c r="B22" s="41" t="str">
        <f>IF('Student Data'!B49="","",'Student Data'!B49)</f>
        <v/>
      </c>
      <c r="C22" s="41" t="str">
        <f>IF('Student Data'!C49="","",UPPER('Student Data'!C49))</f>
        <v/>
      </c>
      <c r="D22" s="40" t="str">
        <f>IF('Student Data'!D49="","",UPPER('Student Data'!D49))</f>
        <v/>
      </c>
      <c r="E22" s="40" t="str">
        <f>IF('Student Data'!E49="","",UPPER('Student Data'!E49))</f>
        <v/>
      </c>
      <c r="F22" s="40" t="str">
        <f>IF('Student Data'!F49="","",UPPER('Student Data'!F49))</f>
        <v/>
      </c>
      <c r="G22" s="40" t="str">
        <f>IF('Student Data'!G49="","",UPPER('Student Data'!G49))</f>
        <v/>
      </c>
      <c r="H22" s="41" t="str">
        <f>IF('Student Data'!H49="","",'Student Data'!H49)</f>
        <v/>
      </c>
      <c r="I22" s="40" t="str">
        <f>IF('Student Data'!I49="","",'Student Data'!I49)</f>
        <v/>
      </c>
      <c r="J22" s="40" t="str">
        <f>IF('Student Data'!J49="","",'Student Data'!J49)</f>
        <v/>
      </c>
      <c r="K22" s="40" t="str">
        <f>IF('Student Data'!K49="","",'Student Data'!K49)</f>
        <v/>
      </c>
      <c r="L22" s="65" t="str">
        <f t="shared" si="3"/>
        <v/>
      </c>
      <c r="M22" s="3" t="str">
        <f t="shared" si="22"/>
        <v/>
      </c>
      <c r="N22" s="4" t="str">
        <f t="shared" si="4"/>
        <v/>
      </c>
      <c r="O22" s="4" t="str">
        <f t="shared" si="5"/>
        <v/>
      </c>
      <c r="P22" s="4" t="str">
        <f t="shared" si="6"/>
        <v/>
      </c>
      <c r="Q22" s="103" t="str">
        <f t="shared" si="7"/>
        <v/>
      </c>
      <c r="R22" s="40" t="str">
        <f>IF('Student Data'!L49="","",'Student Data'!L49)</f>
        <v/>
      </c>
      <c r="S22" s="40" t="str">
        <f>IF('Student Data'!M49="","",'Student Data'!M49)</f>
        <v/>
      </c>
      <c r="T22" s="40" t="str">
        <f>IF('Student Data'!N49="","",'Student Data'!N49)</f>
        <v/>
      </c>
      <c r="U22" s="40" t="str">
        <f>IF('Student Data'!O49="","",'Student Data'!O49)</f>
        <v/>
      </c>
      <c r="V22" s="65" t="str">
        <f t="shared" si="23"/>
        <v/>
      </c>
      <c r="W22" s="3" t="str">
        <f t="shared" si="24"/>
        <v/>
      </c>
      <c r="X22" s="4" t="str">
        <f t="shared" si="8"/>
        <v/>
      </c>
      <c r="Y22" s="4" t="str">
        <f t="shared" si="9"/>
        <v/>
      </c>
      <c r="Z22" s="4" t="str">
        <f t="shared" si="10"/>
        <v/>
      </c>
      <c r="AA22" s="103" t="str">
        <f t="shared" si="11"/>
        <v/>
      </c>
      <c r="AB22" s="12" t="str">
        <f t="shared" si="25"/>
        <v/>
      </c>
      <c r="AC22" s="12" t="str">
        <f t="shared" si="12"/>
        <v/>
      </c>
      <c r="AD22" s="12" t="str">
        <f t="shared" si="13"/>
        <v/>
      </c>
      <c r="AE22" s="12" t="str">
        <f t="shared" si="14"/>
        <v/>
      </c>
      <c r="AF22" s="12" t="str">
        <f t="shared" si="27"/>
        <v/>
      </c>
      <c r="AG22" s="76" t="str">
        <f t="shared" si="15"/>
        <v/>
      </c>
      <c r="AH22" s="17" t="str">
        <f t="shared" si="16"/>
        <v/>
      </c>
      <c r="AI22" s="17" t="str">
        <f t="shared" si="17"/>
        <v/>
      </c>
      <c r="AJ22" s="17" t="str">
        <f t="shared" si="18"/>
        <v/>
      </c>
      <c r="AK22" s="76" t="str">
        <f t="shared" si="19"/>
        <v/>
      </c>
      <c r="AL22" s="17" t="str">
        <f t="shared" si="20"/>
        <v/>
      </c>
      <c r="AM22" s="17" t="str">
        <f t="shared" si="26"/>
        <v/>
      </c>
      <c r="AN22" s="77" t="str">
        <f t="shared" si="21"/>
        <v/>
      </c>
    </row>
    <row r="23" spans="1:40">
      <c r="A23" s="37">
        <f>IF('Student Data'!A50="","",'Student Data'!A50)</f>
        <v>18</v>
      </c>
      <c r="B23" s="41" t="str">
        <f>IF('Student Data'!B50="","",'Student Data'!B50)</f>
        <v/>
      </c>
      <c r="C23" s="41" t="str">
        <f>IF('Student Data'!C50="","",UPPER('Student Data'!C50))</f>
        <v/>
      </c>
      <c r="D23" s="40" t="str">
        <f>IF('Student Data'!D50="","",UPPER('Student Data'!D50))</f>
        <v/>
      </c>
      <c r="E23" s="40" t="str">
        <f>IF('Student Data'!E50="","",UPPER('Student Data'!E50))</f>
        <v/>
      </c>
      <c r="F23" s="40" t="str">
        <f>IF('Student Data'!F50="","",UPPER('Student Data'!F50))</f>
        <v/>
      </c>
      <c r="G23" s="40" t="str">
        <f>IF('Student Data'!G50="","",UPPER('Student Data'!G50))</f>
        <v/>
      </c>
      <c r="H23" s="41" t="str">
        <f>IF('Student Data'!H50="","",'Student Data'!H50)</f>
        <v/>
      </c>
      <c r="I23" s="40" t="str">
        <f>IF('Student Data'!I50="","",'Student Data'!I50)</f>
        <v/>
      </c>
      <c r="J23" s="40" t="str">
        <f>IF('Student Data'!J50="","",'Student Data'!J50)</f>
        <v/>
      </c>
      <c r="K23" s="40" t="str">
        <f>IF('Student Data'!K50="","",'Student Data'!K50)</f>
        <v/>
      </c>
      <c r="L23" s="65" t="str">
        <f t="shared" si="3"/>
        <v/>
      </c>
      <c r="M23" s="3" t="str">
        <f t="shared" si="22"/>
        <v/>
      </c>
      <c r="N23" s="4" t="str">
        <f t="shared" si="4"/>
        <v/>
      </c>
      <c r="O23" s="4" t="str">
        <f t="shared" si="5"/>
        <v/>
      </c>
      <c r="P23" s="4" t="str">
        <f t="shared" si="6"/>
        <v/>
      </c>
      <c r="Q23" s="103" t="str">
        <f t="shared" si="7"/>
        <v/>
      </c>
      <c r="R23" s="40" t="str">
        <f>IF('Student Data'!L50="","",'Student Data'!L50)</f>
        <v/>
      </c>
      <c r="S23" s="40" t="str">
        <f>IF('Student Data'!M50="","",'Student Data'!M50)</f>
        <v/>
      </c>
      <c r="T23" s="40" t="str">
        <f>IF('Student Data'!N50="","",'Student Data'!N50)</f>
        <v/>
      </c>
      <c r="U23" s="40" t="str">
        <f>IF('Student Data'!O50="","",'Student Data'!O50)</f>
        <v/>
      </c>
      <c r="V23" s="65" t="str">
        <f t="shared" si="23"/>
        <v/>
      </c>
      <c r="W23" s="3" t="str">
        <f t="shared" si="24"/>
        <v/>
      </c>
      <c r="X23" s="4" t="str">
        <f t="shared" si="8"/>
        <v/>
      </c>
      <c r="Y23" s="4" t="str">
        <f t="shared" si="9"/>
        <v/>
      </c>
      <c r="Z23" s="4" t="str">
        <f t="shared" si="10"/>
        <v/>
      </c>
      <c r="AA23" s="103" t="str">
        <f t="shared" si="11"/>
        <v/>
      </c>
      <c r="AB23" s="12" t="str">
        <f t="shared" si="25"/>
        <v/>
      </c>
      <c r="AC23" s="12" t="str">
        <f t="shared" si="12"/>
        <v/>
      </c>
      <c r="AD23" s="12" t="str">
        <f t="shared" si="13"/>
        <v/>
      </c>
      <c r="AE23" s="12" t="str">
        <f t="shared" si="14"/>
        <v/>
      </c>
      <c r="AF23" s="12" t="str">
        <f t="shared" si="27"/>
        <v/>
      </c>
      <c r="AG23" s="76" t="str">
        <f t="shared" si="15"/>
        <v/>
      </c>
      <c r="AH23" s="17" t="str">
        <f t="shared" si="16"/>
        <v/>
      </c>
      <c r="AI23" s="17" t="str">
        <f t="shared" si="17"/>
        <v/>
      </c>
      <c r="AJ23" s="17" t="str">
        <f t="shared" si="18"/>
        <v/>
      </c>
      <c r="AK23" s="76" t="str">
        <f t="shared" si="19"/>
        <v/>
      </c>
      <c r="AL23" s="17" t="str">
        <f t="shared" si="20"/>
        <v/>
      </c>
      <c r="AM23" s="17" t="str">
        <f t="shared" si="26"/>
        <v/>
      </c>
      <c r="AN23" s="77" t="str">
        <f t="shared" si="21"/>
        <v/>
      </c>
    </row>
    <row r="24" spans="1:40">
      <c r="A24" s="37">
        <f>IF('Student Data'!A51="","",'Student Data'!A51)</f>
        <v>19</v>
      </c>
      <c r="B24" s="41" t="str">
        <f>IF('Student Data'!B51="","",'Student Data'!B51)</f>
        <v/>
      </c>
      <c r="C24" s="41" t="str">
        <f>IF('Student Data'!C51="","",UPPER('Student Data'!C51))</f>
        <v/>
      </c>
      <c r="D24" s="40" t="str">
        <f>IF('Student Data'!D51="","",UPPER('Student Data'!D51))</f>
        <v/>
      </c>
      <c r="E24" s="40" t="str">
        <f>IF('Student Data'!E51="","",UPPER('Student Data'!E51))</f>
        <v/>
      </c>
      <c r="F24" s="40" t="str">
        <f>IF('Student Data'!F51="","",UPPER('Student Data'!F51))</f>
        <v/>
      </c>
      <c r="G24" s="40" t="str">
        <f>IF('Student Data'!G51="","",UPPER('Student Data'!G51))</f>
        <v/>
      </c>
      <c r="H24" s="41" t="str">
        <f>IF('Student Data'!H51="","",'Student Data'!H51)</f>
        <v/>
      </c>
      <c r="I24" s="40" t="str">
        <f>IF('Student Data'!I51="","",'Student Data'!I51)</f>
        <v/>
      </c>
      <c r="J24" s="40" t="str">
        <f>IF('Student Data'!J51="","",'Student Data'!J51)</f>
        <v/>
      </c>
      <c r="K24" s="40" t="str">
        <f>IF('Student Data'!K51="","",'Student Data'!K51)</f>
        <v/>
      </c>
      <c r="L24" s="65" t="str">
        <f t="shared" si="3"/>
        <v/>
      </c>
      <c r="M24" s="3" t="str">
        <f t="shared" si="22"/>
        <v/>
      </c>
      <c r="N24" s="4" t="str">
        <f t="shared" si="4"/>
        <v/>
      </c>
      <c r="O24" s="4" t="str">
        <f t="shared" si="5"/>
        <v/>
      </c>
      <c r="P24" s="4" t="str">
        <f t="shared" si="6"/>
        <v/>
      </c>
      <c r="Q24" s="103" t="str">
        <f t="shared" si="7"/>
        <v/>
      </c>
      <c r="R24" s="40" t="str">
        <f>IF('Student Data'!L51="","",'Student Data'!L51)</f>
        <v/>
      </c>
      <c r="S24" s="40" t="str">
        <f>IF('Student Data'!M51="","",'Student Data'!M51)</f>
        <v/>
      </c>
      <c r="T24" s="40" t="str">
        <f>IF('Student Data'!N51="","",'Student Data'!N51)</f>
        <v/>
      </c>
      <c r="U24" s="40" t="str">
        <f>IF('Student Data'!O51="","",'Student Data'!O51)</f>
        <v/>
      </c>
      <c r="V24" s="65" t="str">
        <f t="shared" si="23"/>
        <v/>
      </c>
      <c r="W24" s="3" t="str">
        <f t="shared" si="24"/>
        <v/>
      </c>
      <c r="X24" s="4" t="str">
        <f t="shared" si="8"/>
        <v/>
      </c>
      <c r="Y24" s="4" t="str">
        <f t="shared" si="9"/>
        <v/>
      </c>
      <c r="Z24" s="4" t="str">
        <f t="shared" si="10"/>
        <v/>
      </c>
      <c r="AA24" s="103" t="str">
        <f t="shared" si="11"/>
        <v/>
      </c>
      <c r="AB24" s="12" t="str">
        <f t="shared" si="25"/>
        <v/>
      </c>
      <c r="AC24" s="12" t="str">
        <f t="shared" si="12"/>
        <v/>
      </c>
      <c r="AD24" s="12" t="str">
        <f t="shared" si="13"/>
        <v/>
      </c>
      <c r="AE24" s="12" t="str">
        <f t="shared" si="14"/>
        <v/>
      </c>
      <c r="AF24" s="12" t="str">
        <f t="shared" si="27"/>
        <v/>
      </c>
      <c r="AG24" s="76" t="str">
        <f t="shared" si="15"/>
        <v/>
      </c>
      <c r="AH24" s="17" t="str">
        <f t="shared" si="16"/>
        <v/>
      </c>
      <c r="AI24" s="17" t="str">
        <f t="shared" si="17"/>
        <v/>
      </c>
      <c r="AJ24" s="17" t="str">
        <f t="shared" si="18"/>
        <v/>
      </c>
      <c r="AK24" s="76" t="str">
        <f t="shared" si="19"/>
        <v/>
      </c>
      <c r="AL24" s="17" t="str">
        <f t="shared" si="20"/>
        <v/>
      </c>
      <c r="AM24" s="17" t="str">
        <f t="shared" si="26"/>
        <v/>
      </c>
      <c r="AN24" s="77" t="str">
        <f t="shared" si="21"/>
        <v/>
      </c>
    </row>
    <row r="25" spans="1:40">
      <c r="A25" s="37">
        <f>IF('Student Data'!A52="","",'Student Data'!A52)</f>
        <v>20</v>
      </c>
      <c r="B25" s="41" t="str">
        <f>IF('Student Data'!B52="","",'Student Data'!B52)</f>
        <v/>
      </c>
      <c r="C25" s="41" t="str">
        <f>IF('Student Data'!C52="","",UPPER('Student Data'!C52))</f>
        <v/>
      </c>
      <c r="D25" s="40" t="str">
        <f>IF('Student Data'!D52="","",UPPER('Student Data'!D52))</f>
        <v/>
      </c>
      <c r="E25" s="40" t="str">
        <f>IF('Student Data'!E52="","",UPPER('Student Data'!E52))</f>
        <v/>
      </c>
      <c r="F25" s="40" t="str">
        <f>IF('Student Data'!F52="","",UPPER('Student Data'!F52))</f>
        <v/>
      </c>
      <c r="G25" s="40" t="str">
        <f>IF('Student Data'!G52="","",UPPER('Student Data'!G52))</f>
        <v/>
      </c>
      <c r="H25" s="41" t="str">
        <f>IF('Student Data'!H52="","",'Student Data'!H52)</f>
        <v/>
      </c>
      <c r="I25" s="40" t="str">
        <f>IF('Student Data'!I52="","",'Student Data'!I52)</f>
        <v/>
      </c>
      <c r="J25" s="40" t="str">
        <f>IF('Student Data'!J52="","",'Student Data'!J52)</f>
        <v/>
      </c>
      <c r="K25" s="40" t="str">
        <f>IF('Student Data'!K52="","",'Student Data'!K52)</f>
        <v/>
      </c>
      <c r="L25" s="65" t="str">
        <f t="shared" si="3"/>
        <v/>
      </c>
      <c r="M25" s="3" t="str">
        <f t="shared" si="22"/>
        <v/>
      </c>
      <c r="N25" s="4" t="str">
        <f t="shared" si="4"/>
        <v/>
      </c>
      <c r="O25" s="4" t="str">
        <f t="shared" si="5"/>
        <v/>
      </c>
      <c r="P25" s="4" t="str">
        <f t="shared" si="6"/>
        <v/>
      </c>
      <c r="Q25" s="103" t="str">
        <f t="shared" si="7"/>
        <v/>
      </c>
      <c r="R25" s="40" t="str">
        <f>IF('Student Data'!L52="","",'Student Data'!L52)</f>
        <v/>
      </c>
      <c r="S25" s="40" t="str">
        <f>IF('Student Data'!M52="","",'Student Data'!M52)</f>
        <v/>
      </c>
      <c r="T25" s="40" t="str">
        <f>IF('Student Data'!N52="","",'Student Data'!N52)</f>
        <v/>
      </c>
      <c r="U25" s="40" t="str">
        <f>IF('Student Data'!O52="","",'Student Data'!O52)</f>
        <v/>
      </c>
      <c r="V25" s="65" t="str">
        <f t="shared" si="23"/>
        <v/>
      </c>
      <c r="W25" s="3" t="str">
        <f t="shared" si="24"/>
        <v/>
      </c>
      <c r="X25" s="4" t="str">
        <f t="shared" si="8"/>
        <v/>
      </c>
      <c r="Y25" s="4" t="str">
        <f t="shared" si="9"/>
        <v/>
      </c>
      <c r="Z25" s="4" t="str">
        <f t="shared" si="10"/>
        <v/>
      </c>
      <c r="AA25" s="103" t="str">
        <f t="shared" si="11"/>
        <v/>
      </c>
      <c r="AB25" s="12" t="str">
        <f t="shared" si="25"/>
        <v/>
      </c>
      <c r="AC25" s="12" t="str">
        <f t="shared" si="12"/>
        <v/>
      </c>
      <c r="AD25" s="12" t="str">
        <f t="shared" si="13"/>
        <v/>
      </c>
      <c r="AE25" s="12" t="str">
        <f t="shared" si="14"/>
        <v/>
      </c>
      <c r="AF25" s="12" t="str">
        <f t="shared" si="27"/>
        <v/>
      </c>
      <c r="AG25" s="76" t="str">
        <f t="shared" si="15"/>
        <v/>
      </c>
      <c r="AH25" s="17" t="str">
        <f t="shared" si="16"/>
        <v/>
      </c>
      <c r="AI25" s="17" t="str">
        <f t="shared" si="17"/>
        <v/>
      </c>
      <c r="AJ25" s="17" t="str">
        <f t="shared" si="18"/>
        <v/>
      </c>
      <c r="AK25" s="76" t="str">
        <f t="shared" si="19"/>
        <v/>
      </c>
      <c r="AL25" s="17" t="str">
        <f t="shared" si="20"/>
        <v/>
      </c>
      <c r="AM25" s="17" t="str">
        <f t="shared" si="26"/>
        <v/>
      </c>
      <c r="AN25" s="77" t="str">
        <f t="shared" si="21"/>
        <v/>
      </c>
    </row>
    <row r="26" spans="1:40">
      <c r="A26" s="37">
        <f>IF('Student Data'!A53="","",'Student Data'!A53)</f>
        <v>21</v>
      </c>
      <c r="B26" s="41" t="str">
        <f>IF('Student Data'!B53="","",'Student Data'!B53)</f>
        <v/>
      </c>
      <c r="C26" s="41" t="str">
        <f>IF('Student Data'!C53="","",UPPER('Student Data'!C53))</f>
        <v/>
      </c>
      <c r="D26" s="40" t="str">
        <f>IF('Student Data'!D53="","",UPPER('Student Data'!D53))</f>
        <v/>
      </c>
      <c r="E26" s="40" t="str">
        <f>IF('Student Data'!E53="","",UPPER('Student Data'!E53))</f>
        <v/>
      </c>
      <c r="F26" s="40" t="str">
        <f>IF('Student Data'!F53="","",UPPER('Student Data'!F53))</f>
        <v/>
      </c>
      <c r="G26" s="40" t="str">
        <f>IF('Student Data'!G53="","",UPPER('Student Data'!G53))</f>
        <v/>
      </c>
      <c r="H26" s="41" t="str">
        <f>IF('Student Data'!H53="","",'Student Data'!H53)</f>
        <v/>
      </c>
      <c r="I26" s="40" t="str">
        <f>IF('Student Data'!I53="","",'Student Data'!I53)</f>
        <v/>
      </c>
      <c r="J26" s="40" t="str">
        <f>IF('Student Data'!J53="","",'Student Data'!J53)</f>
        <v/>
      </c>
      <c r="K26" s="40" t="str">
        <f>IF('Student Data'!K53="","",'Student Data'!K53)</f>
        <v/>
      </c>
      <c r="L26" s="65" t="str">
        <f t="shared" si="3"/>
        <v/>
      </c>
      <c r="M26" s="3" t="str">
        <f t="shared" si="22"/>
        <v/>
      </c>
      <c r="N26" s="4" t="str">
        <f t="shared" si="4"/>
        <v/>
      </c>
      <c r="O26" s="4" t="str">
        <f t="shared" si="5"/>
        <v/>
      </c>
      <c r="P26" s="4" t="str">
        <f t="shared" si="6"/>
        <v/>
      </c>
      <c r="Q26" s="103" t="str">
        <f t="shared" si="7"/>
        <v/>
      </c>
      <c r="R26" s="40" t="str">
        <f>IF('Student Data'!L53="","",'Student Data'!L53)</f>
        <v/>
      </c>
      <c r="S26" s="40" t="str">
        <f>IF('Student Data'!M53="","",'Student Data'!M53)</f>
        <v/>
      </c>
      <c r="T26" s="40" t="str">
        <f>IF('Student Data'!N53="","",'Student Data'!N53)</f>
        <v/>
      </c>
      <c r="U26" s="40" t="str">
        <f>IF('Student Data'!O53="","",'Student Data'!O53)</f>
        <v/>
      </c>
      <c r="V26" s="65" t="str">
        <f t="shared" si="23"/>
        <v/>
      </c>
      <c r="W26" s="3" t="str">
        <f t="shared" si="24"/>
        <v/>
      </c>
      <c r="X26" s="4" t="str">
        <f t="shared" si="8"/>
        <v/>
      </c>
      <c r="Y26" s="4" t="str">
        <f t="shared" si="9"/>
        <v/>
      </c>
      <c r="Z26" s="4" t="str">
        <f t="shared" si="10"/>
        <v/>
      </c>
      <c r="AA26" s="103" t="str">
        <f t="shared" si="11"/>
        <v/>
      </c>
      <c r="AB26" s="12" t="str">
        <f t="shared" si="25"/>
        <v/>
      </c>
      <c r="AC26" s="12" t="str">
        <f t="shared" si="12"/>
        <v/>
      </c>
      <c r="AD26" s="12" t="str">
        <f t="shared" si="13"/>
        <v/>
      </c>
      <c r="AE26" s="12" t="str">
        <f t="shared" si="14"/>
        <v/>
      </c>
      <c r="AF26" s="12" t="str">
        <f t="shared" si="27"/>
        <v/>
      </c>
      <c r="AG26" s="76" t="str">
        <f t="shared" si="15"/>
        <v/>
      </c>
      <c r="AH26" s="17" t="str">
        <f t="shared" si="16"/>
        <v/>
      </c>
      <c r="AI26" s="17" t="str">
        <f t="shared" si="17"/>
        <v/>
      </c>
      <c r="AJ26" s="17" t="str">
        <f t="shared" si="18"/>
        <v/>
      </c>
      <c r="AK26" s="76" t="str">
        <f t="shared" si="19"/>
        <v/>
      </c>
      <c r="AL26" s="17" t="str">
        <f t="shared" si="20"/>
        <v/>
      </c>
      <c r="AM26" s="17" t="str">
        <f t="shared" si="26"/>
        <v/>
      </c>
      <c r="AN26" s="77" t="str">
        <f t="shared" si="21"/>
        <v/>
      </c>
    </row>
    <row r="27" spans="1:40">
      <c r="A27" s="37">
        <f>IF('Student Data'!A54="","",'Student Data'!A54)</f>
        <v>22</v>
      </c>
      <c r="B27" s="41" t="str">
        <f>IF('Student Data'!B54="","",'Student Data'!B54)</f>
        <v/>
      </c>
      <c r="C27" s="41" t="str">
        <f>IF('Student Data'!C54="","",UPPER('Student Data'!C54))</f>
        <v/>
      </c>
      <c r="D27" s="40" t="str">
        <f>IF('Student Data'!D54="","",UPPER('Student Data'!D54))</f>
        <v/>
      </c>
      <c r="E27" s="40" t="str">
        <f>IF('Student Data'!E54="","",UPPER('Student Data'!E54))</f>
        <v/>
      </c>
      <c r="F27" s="40" t="str">
        <f>IF('Student Data'!F54="","",UPPER('Student Data'!F54))</f>
        <v/>
      </c>
      <c r="G27" s="40" t="str">
        <f>IF('Student Data'!G54="","",UPPER('Student Data'!G54))</f>
        <v/>
      </c>
      <c r="H27" s="41" t="str">
        <f>IF('Student Data'!H54="","",'Student Data'!H54)</f>
        <v/>
      </c>
      <c r="I27" s="40" t="str">
        <f>IF('Student Data'!I54="","",'Student Data'!I54)</f>
        <v/>
      </c>
      <c r="J27" s="40" t="str">
        <f>IF('Student Data'!J54="","",'Student Data'!J54)</f>
        <v/>
      </c>
      <c r="K27" s="40" t="str">
        <f>IF('Student Data'!K54="","",'Student Data'!K54)</f>
        <v/>
      </c>
      <c r="L27" s="65" t="str">
        <f t="shared" si="3"/>
        <v/>
      </c>
      <c r="M27" s="3" t="str">
        <f t="shared" si="22"/>
        <v/>
      </c>
      <c r="N27" s="4" t="str">
        <f t="shared" si="4"/>
        <v/>
      </c>
      <c r="O27" s="4" t="str">
        <f t="shared" si="5"/>
        <v/>
      </c>
      <c r="P27" s="4" t="str">
        <f t="shared" si="6"/>
        <v/>
      </c>
      <c r="Q27" s="103" t="str">
        <f t="shared" si="7"/>
        <v/>
      </c>
      <c r="R27" s="40" t="str">
        <f>IF('Student Data'!L54="","",'Student Data'!L54)</f>
        <v/>
      </c>
      <c r="S27" s="40" t="str">
        <f>IF('Student Data'!M54="","",'Student Data'!M54)</f>
        <v/>
      </c>
      <c r="T27" s="40" t="str">
        <f>IF('Student Data'!N54="","",'Student Data'!N54)</f>
        <v/>
      </c>
      <c r="U27" s="40" t="str">
        <f>IF('Student Data'!O54="","",'Student Data'!O54)</f>
        <v/>
      </c>
      <c r="V27" s="65" t="str">
        <f t="shared" si="23"/>
        <v/>
      </c>
      <c r="W27" s="3" t="str">
        <f t="shared" si="24"/>
        <v/>
      </c>
      <c r="X27" s="4" t="str">
        <f t="shared" si="8"/>
        <v/>
      </c>
      <c r="Y27" s="4" t="str">
        <f t="shared" si="9"/>
        <v/>
      </c>
      <c r="Z27" s="4" t="str">
        <f t="shared" si="10"/>
        <v/>
      </c>
      <c r="AA27" s="103" t="str">
        <f t="shared" si="11"/>
        <v/>
      </c>
      <c r="AB27" s="12" t="str">
        <f t="shared" si="25"/>
        <v/>
      </c>
      <c r="AC27" s="12" t="str">
        <f t="shared" si="12"/>
        <v/>
      </c>
      <c r="AD27" s="12" t="str">
        <f t="shared" si="13"/>
        <v/>
      </c>
      <c r="AE27" s="12" t="str">
        <f t="shared" si="14"/>
        <v/>
      </c>
      <c r="AF27" s="12" t="str">
        <f t="shared" si="27"/>
        <v/>
      </c>
      <c r="AG27" s="76" t="str">
        <f t="shared" si="15"/>
        <v/>
      </c>
      <c r="AH27" s="17" t="str">
        <f t="shared" si="16"/>
        <v/>
      </c>
      <c r="AI27" s="17" t="str">
        <f t="shared" si="17"/>
        <v/>
      </c>
      <c r="AJ27" s="17" t="str">
        <f t="shared" si="18"/>
        <v/>
      </c>
      <c r="AK27" s="76" t="str">
        <f t="shared" si="19"/>
        <v/>
      </c>
      <c r="AL27" s="17" t="str">
        <f t="shared" si="20"/>
        <v/>
      </c>
      <c r="AM27" s="17" t="str">
        <f t="shared" si="26"/>
        <v/>
      </c>
      <c r="AN27" s="77" t="str">
        <f t="shared" si="21"/>
        <v/>
      </c>
    </row>
    <row r="28" spans="1:40">
      <c r="A28" s="37">
        <f>IF('Student Data'!A55="","",'Student Data'!A55)</f>
        <v>23</v>
      </c>
      <c r="B28" s="41" t="str">
        <f>IF('Student Data'!B55="","",'Student Data'!B55)</f>
        <v/>
      </c>
      <c r="C28" s="41" t="str">
        <f>IF('Student Data'!C55="","",UPPER('Student Data'!C55))</f>
        <v/>
      </c>
      <c r="D28" s="40" t="str">
        <f>IF('Student Data'!D55="","",UPPER('Student Data'!D55))</f>
        <v/>
      </c>
      <c r="E28" s="40" t="str">
        <f>IF('Student Data'!E55="","",UPPER('Student Data'!E55))</f>
        <v/>
      </c>
      <c r="F28" s="40" t="str">
        <f>IF('Student Data'!F55="","",UPPER('Student Data'!F55))</f>
        <v/>
      </c>
      <c r="G28" s="40" t="str">
        <f>IF('Student Data'!G55="","",UPPER('Student Data'!G55))</f>
        <v/>
      </c>
      <c r="H28" s="41" t="str">
        <f>IF('Student Data'!H55="","",'Student Data'!H55)</f>
        <v/>
      </c>
      <c r="I28" s="40" t="str">
        <f>IF('Student Data'!I55="","",'Student Data'!I55)</f>
        <v/>
      </c>
      <c r="J28" s="40" t="str">
        <f>IF('Student Data'!J55="","",'Student Data'!J55)</f>
        <v/>
      </c>
      <c r="K28" s="40" t="str">
        <f>IF('Student Data'!K55="","",'Student Data'!K55)</f>
        <v/>
      </c>
      <c r="L28" s="65" t="str">
        <f t="shared" si="3"/>
        <v/>
      </c>
      <c r="M28" s="3" t="str">
        <f t="shared" si="22"/>
        <v/>
      </c>
      <c r="N28" s="4" t="str">
        <f t="shared" si="4"/>
        <v/>
      </c>
      <c r="O28" s="4" t="str">
        <f t="shared" si="5"/>
        <v/>
      </c>
      <c r="P28" s="4" t="str">
        <f t="shared" si="6"/>
        <v/>
      </c>
      <c r="Q28" s="103" t="str">
        <f t="shared" si="7"/>
        <v/>
      </c>
      <c r="R28" s="40" t="str">
        <f>IF('Student Data'!L55="","",'Student Data'!L55)</f>
        <v/>
      </c>
      <c r="S28" s="40" t="str">
        <f>IF('Student Data'!M55="","",'Student Data'!M55)</f>
        <v/>
      </c>
      <c r="T28" s="40" t="str">
        <f>IF('Student Data'!N55="","",'Student Data'!N55)</f>
        <v/>
      </c>
      <c r="U28" s="40" t="str">
        <f>IF('Student Data'!O55="","",'Student Data'!O55)</f>
        <v/>
      </c>
      <c r="V28" s="65" t="str">
        <f t="shared" si="23"/>
        <v/>
      </c>
      <c r="W28" s="3" t="str">
        <f t="shared" si="24"/>
        <v/>
      </c>
      <c r="X28" s="4" t="str">
        <f t="shared" si="8"/>
        <v/>
      </c>
      <c r="Y28" s="4" t="str">
        <f t="shared" si="9"/>
        <v/>
      </c>
      <c r="Z28" s="4" t="str">
        <f t="shared" si="10"/>
        <v/>
      </c>
      <c r="AA28" s="103" t="str">
        <f t="shared" si="11"/>
        <v/>
      </c>
      <c r="AB28" s="12" t="str">
        <f t="shared" si="25"/>
        <v/>
      </c>
      <c r="AC28" s="12" t="str">
        <f t="shared" si="12"/>
        <v/>
      </c>
      <c r="AD28" s="12" t="str">
        <f t="shared" si="13"/>
        <v/>
      </c>
      <c r="AE28" s="12" t="str">
        <f t="shared" si="14"/>
        <v/>
      </c>
      <c r="AF28" s="12" t="str">
        <f t="shared" si="27"/>
        <v/>
      </c>
      <c r="AG28" s="76" t="str">
        <f t="shared" si="15"/>
        <v/>
      </c>
      <c r="AH28" s="17" t="str">
        <f t="shared" si="16"/>
        <v/>
      </c>
      <c r="AI28" s="17" t="str">
        <f t="shared" si="17"/>
        <v/>
      </c>
      <c r="AJ28" s="17" t="str">
        <f t="shared" si="18"/>
        <v/>
      </c>
      <c r="AK28" s="76" t="str">
        <f t="shared" si="19"/>
        <v/>
      </c>
      <c r="AL28" s="17" t="str">
        <f t="shared" si="20"/>
        <v/>
      </c>
      <c r="AM28" s="17" t="str">
        <f t="shared" si="26"/>
        <v/>
      </c>
      <c r="AN28" s="77" t="str">
        <f t="shared" si="21"/>
        <v/>
      </c>
    </row>
    <row r="29" spans="1:40">
      <c r="A29" s="37">
        <f>IF('Student Data'!A56="","",'Student Data'!A56)</f>
        <v>24</v>
      </c>
      <c r="B29" s="41" t="str">
        <f>IF('Student Data'!B56="","",'Student Data'!B56)</f>
        <v/>
      </c>
      <c r="C29" s="41" t="str">
        <f>IF('Student Data'!C56="","",UPPER('Student Data'!C56))</f>
        <v/>
      </c>
      <c r="D29" s="40" t="str">
        <f>IF('Student Data'!D56="","",UPPER('Student Data'!D56))</f>
        <v/>
      </c>
      <c r="E29" s="40" t="str">
        <f>IF('Student Data'!E56="","",UPPER('Student Data'!E56))</f>
        <v/>
      </c>
      <c r="F29" s="40" t="str">
        <f>IF('Student Data'!F56="","",UPPER('Student Data'!F56))</f>
        <v/>
      </c>
      <c r="G29" s="40" t="str">
        <f>IF('Student Data'!G56="","",UPPER('Student Data'!G56))</f>
        <v/>
      </c>
      <c r="H29" s="41" t="str">
        <f>IF('Student Data'!H56="","",'Student Data'!H56)</f>
        <v/>
      </c>
      <c r="I29" s="40" t="str">
        <f>IF('Student Data'!I56="","",'Student Data'!I56)</f>
        <v/>
      </c>
      <c r="J29" s="40" t="str">
        <f>IF('Student Data'!J56="","",'Student Data'!J56)</f>
        <v/>
      </c>
      <c r="K29" s="40" t="str">
        <f>IF('Student Data'!K56="","",'Student Data'!K56)</f>
        <v/>
      </c>
      <c r="L29" s="65" t="str">
        <f t="shared" si="3"/>
        <v/>
      </c>
      <c r="M29" s="3" t="str">
        <f t="shared" si="22"/>
        <v/>
      </c>
      <c r="N29" s="4" t="str">
        <f t="shared" si="4"/>
        <v/>
      </c>
      <c r="O29" s="4" t="str">
        <f t="shared" si="5"/>
        <v/>
      </c>
      <c r="P29" s="4" t="str">
        <f t="shared" si="6"/>
        <v/>
      </c>
      <c r="Q29" s="103" t="str">
        <f t="shared" si="7"/>
        <v/>
      </c>
      <c r="R29" s="40" t="str">
        <f>IF('Student Data'!L56="","",'Student Data'!L56)</f>
        <v/>
      </c>
      <c r="S29" s="40" t="str">
        <f>IF('Student Data'!M56="","",'Student Data'!M56)</f>
        <v/>
      </c>
      <c r="T29" s="40" t="str">
        <f>IF('Student Data'!N56="","",'Student Data'!N56)</f>
        <v/>
      </c>
      <c r="U29" s="40" t="str">
        <f>IF('Student Data'!O56="","",'Student Data'!O56)</f>
        <v/>
      </c>
      <c r="V29" s="65" t="str">
        <f t="shared" si="23"/>
        <v/>
      </c>
      <c r="W29" s="3" t="str">
        <f t="shared" si="24"/>
        <v/>
      </c>
      <c r="X29" s="4" t="str">
        <f t="shared" si="8"/>
        <v/>
      </c>
      <c r="Y29" s="4" t="str">
        <f t="shared" si="9"/>
        <v/>
      </c>
      <c r="Z29" s="4" t="str">
        <f t="shared" si="10"/>
        <v/>
      </c>
      <c r="AA29" s="103" t="str">
        <f t="shared" si="11"/>
        <v/>
      </c>
      <c r="AB29" s="12" t="str">
        <f t="shared" si="25"/>
        <v/>
      </c>
      <c r="AC29" s="12" t="str">
        <f t="shared" si="12"/>
        <v/>
      </c>
      <c r="AD29" s="12" t="str">
        <f t="shared" si="13"/>
        <v/>
      </c>
      <c r="AE29" s="12" t="str">
        <f t="shared" si="14"/>
        <v/>
      </c>
      <c r="AF29" s="12" t="str">
        <f t="shared" si="27"/>
        <v/>
      </c>
      <c r="AG29" s="76" t="str">
        <f t="shared" si="15"/>
        <v/>
      </c>
      <c r="AH29" s="17" t="str">
        <f t="shared" si="16"/>
        <v/>
      </c>
      <c r="AI29" s="17" t="str">
        <f t="shared" si="17"/>
        <v/>
      </c>
      <c r="AJ29" s="17" t="str">
        <f t="shared" si="18"/>
        <v/>
      </c>
      <c r="AK29" s="76" t="str">
        <f t="shared" si="19"/>
        <v/>
      </c>
      <c r="AL29" s="17" t="str">
        <f t="shared" si="20"/>
        <v/>
      </c>
      <c r="AM29" s="17" t="str">
        <f t="shared" si="26"/>
        <v/>
      </c>
      <c r="AN29" s="77" t="str">
        <f t="shared" si="21"/>
        <v/>
      </c>
    </row>
    <row r="30" spans="1:40">
      <c r="A30" s="37">
        <f>IF('Student Data'!A57="","",'Student Data'!A57)</f>
        <v>25</v>
      </c>
      <c r="B30" s="41" t="str">
        <f>IF('Student Data'!B57="","",'Student Data'!B57)</f>
        <v/>
      </c>
      <c r="C30" s="41" t="str">
        <f>IF('Student Data'!C57="","",UPPER('Student Data'!C57))</f>
        <v/>
      </c>
      <c r="D30" s="40" t="str">
        <f>IF('Student Data'!D57="","",UPPER('Student Data'!D57))</f>
        <v/>
      </c>
      <c r="E30" s="40" t="str">
        <f>IF('Student Data'!E57="","",UPPER('Student Data'!E57))</f>
        <v/>
      </c>
      <c r="F30" s="40" t="str">
        <f>IF('Student Data'!F57="","",UPPER('Student Data'!F57))</f>
        <v/>
      </c>
      <c r="G30" s="40" t="str">
        <f>IF('Student Data'!G57="","",UPPER('Student Data'!G57))</f>
        <v/>
      </c>
      <c r="H30" s="41" t="str">
        <f>IF('Student Data'!H57="","",'Student Data'!H57)</f>
        <v/>
      </c>
      <c r="I30" s="40" t="str">
        <f>IF('Student Data'!I57="","",'Student Data'!I57)</f>
        <v/>
      </c>
      <c r="J30" s="40" t="str">
        <f>IF('Student Data'!J57="","",'Student Data'!J57)</f>
        <v/>
      </c>
      <c r="K30" s="40" t="str">
        <f>IF('Student Data'!K57="","",'Student Data'!K57)</f>
        <v/>
      </c>
      <c r="L30" s="65" t="str">
        <f t="shared" si="3"/>
        <v/>
      </c>
      <c r="M30" s="3" t="str">
        <f t="shared" si="22"/>
        <v/>
      </c>
      <c r="N30" s="4" t="str">
        <f t="shared" si="4"/>
        <v/>
      </c>
      <c r="O30" s="4" t="str">
        <f t="shared" si="5"/>
        <v/>
      </c>
      <c r="P30" s="4" t="str">
        <f t="shared" si="6"/>
        <v/>
      </c>
      <c r="Q30" s="103" t="str">
        <f t="shared" si="7"/>
        <v/>
      </c>
      <c r="R30" s="40" t="str">
        <f>IF('Student Data'!L57="","",'Student Data'!L57)</f>
        <v/>
      </c>
      <c r="S30" s="40" t="str">
        <f>IF('Student Data'!M57="","",'Student Data'!M57)</f>
        <v/>
      </c>
      <c r="T30" s="40" t="str">
        <f>IF('Student Data'!N57="","",'Student Data'!N57)</f>
        <v/>
      </c>
      <c r="U30" s="40" t="str">
        <f>IF('Student Data'!O57="","",'Student Data'!O57)</f>
        <v/>
      </c>
      <c r="V30" s="65" t="str">
        <f t="shared" si="23"/>
        <v/>
      </c>
      <c r="W30" s="3" t="str">
        <f t="shared" si="24"/>
        <v/>
      </c>
      <c r="X30" s="4" t="str">
        <f t="shared" si="8"/>
        <v/>
      </c>
      <c r="Y30" s="4" t="str">
        <f t="shared" si="9"/>
        <v/>
      </c>
      <c r="Z30" s="4" t="str">
        <f t="shared" si="10"/>
        <v/>
      </c>
      <c r="AA30" s="103" t="str">
        <f t="shared" si="11"/>
        <v/>
      </c>
      <c r="AB30" s="12" t="str">
        <f t="shared" si="25"/>
        <v/>
      </c>
      <c r="AC30" s="12" t="str">
        <f t="shared" si="12"/>
        <v/>
      </c>
      <c r="AD30" s="12" t="str">
        <f t="shared" si="13"/>
        <v/>
      </c>
      <c r="AE30" s="12" t="str">
        <f t="shared" si="14"/>
        <v/>
      </c>
      <c r="AF30" s="12" t="str">
        <f t="shared" si="27"/>
        <v/>
      </c>
      <c r="AG30" s="76" t="str">
        <f t="shared" si="15"/>
        <v/>
      </c>
      <c r="AH30" s="17" t="str">
        <f t="shared" si="16"/>
        <v/>
      </c>
      <c r="AI30" s="17" t="str">
        <f t="shared" si="17"/>
        <v/>
      </c>
      <c r="AJ30" s="17" t="str">
        <f t="shared" si="18"/>
        <v/>
      </c>
      <c r="AK30" s="76" t="str">
        <f t="shared" si="19"/>
        <v/>
      </c>
      <c r="AL30" s="17" t="str">
        <f t="shared" si="20"/>
        <v/>
      </c>
      <c r="AM30" s="17" t="str">
        <f t="shared" si="26"/>
        <v/>
      </c>
      <c r="AN30" s="77" t="str">
        <f t="shared" si="21"/>
        <v/>
      </c>
    </row>
    <row r="31" spans="1:40">
      <c r="A31" s="37">
        <f>IF('Student Data'!A58="","",'Student Data'!A58)</f>
        <v>26</v>
      </c>
      <c r="B31" s="41" t="str">
        <f>IF('Student Data'!B58="","",'Student Data'!B58)</f>
        <v/>
      </c>
      <c r="C31" s="41" t="str">
        <f>IF('Student Data'!C58="","",UPPER('Student Data'!C58))</f>
        <v/>
      </c>
      <c r="D31" s="40" t="str">
        <f>IF('Student Data'!D58="","",UPPER('Student Data'!D58))</f>
        <v/>
      </c>
      <c r="E31" s="40" t="str">
        <f>IF('Student Data'!E58="","",UPPER('Student Data'!E58))</f>
        <v/>
      </c>
      <c r="F31" s="40" t="str">
        <f>IF('Student Data'!F58="","",UPPER('Student Data'!F58))</f>
        <v/>
      </c>
      <c r="G31" s="40" t="str">
        <f>IF('Student Data'!G58="","",UPPER('Student Data'!G58))</f>
        <v/>
      </c>
      <c r="H31" s="41" t="str">
        <f>IF('Student Data'!H58="","",'Student Data'!H58)</f>
        <v/>
      </c>
      <c r="I31" s="40" t="str">
        <f>IF('Student Data'!I58="","",'Student Data'!I58)</f>
        <v/>
      </c>
      <c r="J31" s="40" t="str">
        <f>IF('Student Data'!J58="","",'Student Data'!J58)</f>
        <v/>
      </c>
      <c r="K31" s="40" t="str">
        <f>IF('Student Data'!K58="","",'Student Data'!K58)</f>
        <v/>
      </c>
      <c r="L31" s="65" t="str">
        <f t="shared" si="3"/>
        <v/>
      </c>
      <c r="M31" s="3" t="str">
        <f t="shared" si="22"/>
        <v/>
      </c>
      <c r="N31" s="4" t="str">
        <f t="shared" si="4"/>
        <v/>
      </c>
      <c r="O31" s="4" t="str">
        <f t="shared" si="5"/>
        <v/>
      </c>
      <c r="P31" s="4" t="str">
        <f t="shared" si="6"/>
        <v/>
      </c>
      <c r="Q31" s="103" t="str">
        <f t="shared" si="7"/>
        <v/>
      </c>
      <c r="R31" s="40" t="str">
        <f>IF('Student Data'!L58="","",'Student Data'!L58)</f>
        <v/>
      </c>
      <c r="S31" s="40" t="str">
        <f>IF('Student Data'!M58="","",'Student Data'!M58)</f>
        <v/>
      </c>
      <c r="T31" s="40" t="str">
        <f>IF('Student Data'!N58="","",'Student Data'!N58)</f>
        <v/>
      </c>
      <c r="U31" s="40" t="str">
        <f>IF('Student Data'!O58="","",'Student Data'!O58)</f>
        <v/>
      </c>
      <c r="V31" s="65" t="str">
        <f t="shared" si="23"/>
        <v/>
      </c>
      <c r="W31" s="3" t="str">
        <f t="shared" si="24"/>
        <v/>
      </c>
      <c r="X31" s="4" t="str">
        <f t="shared" si="8"/>
        <v/>
      </c>
      <c r="Y31" s="4" t="str">
        <f t="shared" si="9"/>
        <v/>
      </c>
      <c r="Z31" s="4" t="str">
        <f t="shared" si="10"/>
        <v/>
      </c>
      <c r="AA31" s="103" t="str">
        <f t="shared" si="11"/>
        <v/>
      </c>
      <c r="AB31" s="12" t="str">
        <f t="shared" si="25"/>
        <v/>
      </c>
      <c r="AC31" s="12" t="str">
        <f t="shared" si="12"/>
        <v/>
      </c>
      <c r="AD31" s="12" t="str">
        <f t="shared" si="13"/>
        <v/>
      </c>
      <c r="AE31" s="12" t="str">
        <f t="shared" si="14"/>
        <v/>
      </c>
      <c r="AF31" s="12" t="str">
        <f t="shared" si="27"/>
        <v/>
      </c>
      <c r="AG31" s="76" t="str">
        <f t="shared" si="15"/>
        <v/>
      </c>
      <c r="AH31" s="17" t="str">
        <f t="shared" si="16"/>
        <v/>
      </c>
      <c r="AI31" s="17" t="str">
        <f t="shared" si="17"/>
        <v/>
      </c>
      <c r="AJ31" s="17" t="str">
        <f t="shared" si="18"/>
        <v/>
      </c>
      <c r="AK31" s="76" t="str">
        <f t="shared" si="19"/>
        <v/>
      </c>
      <c r="AL31" s="17" t="str">
        <f t="shared" si="20"/>
        <v/>
      </c>
      <c r="AM31" s="17" t="str">
        <f t="shared" si="26"/>
        <v/>
      </c>
      <c r="AN31" s="77" t="str">
        <f t="shared" si="21"/>
        <v/>
      </c>
    </row>
    <row r="32" spans="1:40">
      <c r="A32" s="37">
        <f>IF('Student Data'!A59="","",'Student Data'!A59)</f>
        <v>27</v>
      </c>
      <c r="B32" s="41" t="str">
        <f>IF('Student Data'!B59="","",'Student Data'!B59)</f>
        <v/>
      </c>
      <c r="C32" s="41" t="str">
        <f>IF('Student Data'!C59="","",UPPER('Student Data'!C59))</f>
        <v/>
      </c>
      <c r="D32" s="40" t="str">
        <f>IF('Student Data'!D59="","",UPPER('Student Data'!D59))</f>
        <v/>
      </c>
      <c r="E32" s="40" t="str">
        <f>IF('Student Data'!E59="","",UPPER('Student Data'!E59))</f>
        <v/>
      </c>
      <c r="F32" s="40" t="str">
        <f>IF('Student Data'!F59="","",UPPER('Student Data'!F59))</f>
        <v/>
      </c>
      <c r="G32" s="40" t="str">
        <f>IF('Student Data'!G59="","",UPPER('Student Data'!G59))</f>
        <v/>
      </c>
      <c r="H32" s="41" t="str">
        <f>IF('Student Data'!H59="","",'Student Data'!H59)</f>
        <v/>
      </c>
      <c r="I32" s="40" t="str">
        <f>IF('Student Data'!I59="","",'Student Data'!I59)</f>
        <v/>
      </c>
      <c r="J32" s="40" t="str">
        <f>IF('Student Data'!J59="","",'Student Data'!J59)</f>
        <v/>
      </c>
      <c r="K32" s="40" t="str">
        <f>IF('Student Data'!K59="","",'Student Data'!K59)</f>
        <v/>
      </c>
      <c r="L32" s="65" t="str">
        <f t="shared" si="3"/>
        <v/>
      </c>
      <c r="M32" s="3" t="str">
        <f t="shared" si="22"/>
        <v/>
      </c>
      <c r="N32" s="4" t="str">
        <f t="shared" si="4"/>
        <v/>
      </c>
      <c r="O32" s="4" t="str">
        <f t="shared" si="5"/>
        <v/>
      </c>
      <c r="P32" s="4" t="str">
        <f t="shared" si="6"/>
        <v/>
      </c>
      <c r="Q32" s="103" t="str">
        <f t="shared" si="7"/>
        <v/>
      </c>
      <c r="R32" s="40" t="str">
        <f>IF('Student Data'!L59="","",'Student Data'!L59)</f>
        <v/>
      </c>
      <c r="S32" s="40" t="str">
        <f>IF('Student Data'!M59="","",'Student Data'!M59)</f>
        <v/>
      </c>
      <c r="T32" s="40" t="str">
        <f>IF('Student Data'!N59="","",'Student Data'!N59)</f>
        <v/>
      </c>
      <c r="U32" s="40" t="str">
        <f>IF('Student Data'!O59="","",'Student Data'!O59)</f>
        <v/>
      </c>
      <c r="V32" s="65" t="str">
        <f t="shared" si="23"/>
        <v/>
      </c>
      <c r="W32" s="3" t="str">
        <f t="shared" si="24"/>
        <v/>
      </c>
      <c r="X32" s="4" t="str">
        <f t="shared" si="8"/>
        <v/>
      </c>
      <c r="Y32" s="4" t="str">
        <f t="shared" si="9"/>
        <v/>
      </c>
      <c r="Z32" s="4" t="str">
        <f t="shared" si="10"/>
        <v/>
      </c>
      <c r="AA32" s="103" t="str">
        <f t="shared" si="11"/>
        <v/>
      </c>
      <c r="AB32" s="12" t="str">
        <f t="shared" si="25"/>
        <v/>
      </c>
      <c r="AC32" s="12" t="str">
        <f t="shared" si="12"/>
        <v/>
      </c>
      <c r="AD32" s="12" t="str">
        <f t="shared" si="13"/>
        <v/>
      </c>
      <c r="AE32" s="12" t="str">
        <f t="shared" si="14"/>
        <v/>
      </c>
      <c r="AF32" s="12" t="str">
        <f t="shared" si="27"/>
        <v/>
      </c>
      <c r="AG32" s="76" t="str">
        <f t="shared" si="15"/>
        <v/>
      </c>
      <c r="AH32" s="17" t="str">
        <f t="shared" si="16"/>
        <v/>
      </c>
      <c r="AI32" s="17" t="str">
        <f t="shared" si="17"/>
        <v/>
      </c>
      <c r="AJ32" s="17" t="str">
        <f t="shared" si="18"/>
        <v/>
      </c>
      <c r="AK32" s="76" t="str">
        <f t="shared" si="19"/>
        <v/>
      </c>
      <c r="AL32" s="17" t="str">
        <f t="shared" si="20"/>
        <v/>
      </c>
      <c r="AM32" s="17" t="str">
        <f t="shared" si="26"/>
        <v/>
      </c>
      <c r="AN32" s="77" t="str">
        <f t="shared" si="21"/>
        <v/>
      </c>
    </row>
    <row r="33" spans="1:40">
      <c r="A33" s="37">
        <f>IF('Student Data'!A60="","",'Student Data'!A60)</f>
        <v>28</v>
      </c>
      <c r="B33" s="41" t="str">
        <f>IF('Student Data'!B60="","",'Student Data'!B60)</f>
        <v/>
      </c>
      <c r="C33" s="41" t="str">
        <f>IF('Student Data'!C60="","",UPPER('Student Data'!C60))</f>
        <v/>
      </c>
      <c r="D33" s="40" t="str">
        <f>IF('Student Data'!D60="","",UPPER('Student Data'!D60))</f>
        <v/>
      </c>
      <c r="E33" s="40" t="str">
        <f>IF('Student Data'!E60="","",UPPER('Student Data'!E60))</f>
        <v/>
      </c>
      <c r="F33" s="40" t="str">
        <f>IF('Student Data'!F60="","",UPPER('Student Data'!F60))</f>
        <v/>
      </c>
      <c r="G33" s="40" t="str">
        <f>IF('Student Data'!G60="","",UPPER('Student Data'!G60))</f>
        <v/>
      </c>
      <c r="H33" s="41" t="str">
        <f>IF('Student Data'!H60="","",'Student Data'!H60)</f>
        <v/>
      </c>
      <c r="I33" s="40" t="str">
        <f>IF('Student Data'!I60="","",'Student Data'!I60)</f>
        <v/>
      </c>
      <c r="J33" s="40" t="str">
        <f>IF('Student Data'!J60="","",'Student Data'!J60)</f>
        <v/>
      </c>
      <c r="K33" s="40" t="str">
        <f>IF('Student Data'!K60="","",'Student Data'!K60)</f>
        <v/>
      </c>
      <c r="L33" s="65" t="str">
        <f t="shared" si="3"/>
        <v/>
      </c>
      <c r="M33" s="3" t="str">
        <f t="shared" si="22"/>
        <v/>
      </c>
      <c r="N33" s="4" t="str">
        <f t="shared" si="4"/>
        <v/>
      </c>
      <c r="O33" s="4" t="str">
        <f t="shared" si="5"/>
        <v/>
      </c>
      <c r="P33" s="4" t="str">
        <f t="shared" si="6"/>
        <v/>
      </c>
      <c r="Q33" s="103" t="str">
        <f t="shared" si="7"/>
        <v/>
      </c>
      <c r="R33" s="40" t="str">
        <f>IF('Student Data'!L60="","",'Student Data'!L60)</f>
        <v/>
      </c>
      <c r="S33" s="40" t="str">
        <f>IF('Student Data'!M60="","",'Student Data'!M60)</f>
        <v/>
      </c>
      <c r="T33" s="40" t="str">
        <f>IF('Student Data'!N60="","",'Student Data'!N60)</f>
        <v/>
      </c>
      <c r="U33" s="40" t="str">
        <f>IF('Student Data'!O60="","",'Student Data'!O60)</f>
        <v/>
      </c>
      <c r="V33" s="65" t="str">
        <f t="shared" si="23"/>
        <v/>
      </c>
      <c r="W33" s="3" t="str">
        <f t="shared" si="24"/>
        <v/>
      </c>
      <c r="X33" s="4" t="str">
        <f t="shared" si="8"/>
        <v/>
      </c>
      <c r="Y33" s="4" t="str">
        <f t="shared" si="9"/>
        <v/>
      </c>
      <c r="Z33" s="4" t="str">
        <f t="shared" si="10"/>
        <v/>
      </c>
      <c r="AA33" s="103" t="str">
        <f t="shared" si="11"/>
        <v/>
      </c>
      <c r="AB33" s="12" t="str">
        <f t="shared" si="25"/>
        <v/>
      </c>
      <c r="AC33" s="12" t="str">
        <f t="shared" si="12"/>
        <v/>
      </c>
      <c r="AD33" s="12" t="str">
        <f t="shared" si="13"/>
        <v/>
      </c>
      <c r="AE33" s="12" t="str">
        <f t="shared" si="14"/>
        <v/>
      </c>
      <c r="AF33" s="12" t="str">
        <f t="shared" si="27"/>
        <v/>
      </c>
      <c r="AG33" s="76" t="str">
        <f t="shared" si="15"/>
        <v/>
      </c>
      <c r="AH33" s="17" t="str">
        <f t="shared" si="16"/>
        <v/>
      </c>
      <c r="AI33" s="17" t="str">
        <f t="shared" si="17"/>
        <v/>
      </c>
      <c r="AJ33" s="17" t="str">
        <f t="shared" si="18"/>
        <v/>
      </c>
      <c r="AK33" s="76" t="str">
        <f t="shared" si="19"/>
        <v/>
      </c>
      <c r="AL33" s="17" t="str">
        <f t="shared" si="20"/>
        <v/>
      </c>
      <c r="AM33" s="17" t="str">
        <f t="shared" si="26"/>
        <v/>
      </c>
      <c r="AN33" s="77" t="str">
        <f t="shared" si="21"/>
        <v/>
      </c>
    </row>
    <row r="34" spans="1:40">
      <c r="A34" s="37">
        <f>IF('Student Data'!A61="","",'Student Data'!A61)</f>
        <v>29</v>
      </c>
      <c r="B34" s="41" t="str">
        <f>IF('Student Data'!B61="","",'Student Data'!B61)</f>
        <v/>
      </c>
      <c r="C34" s="41" t="str">
        <f>IF('Student Data'!C61="","",UPPER('Student Data'!C61))</f>
        <v/>
      </c>
      <c r="D34" s="40" t="str">
        <f>IF('Student Data'!D61="","",UPPER('Student Data'!D61))</f>
        <v/>
      </c>
      <c r="E34" s="40" t="str">
        <f>IF('Student Data'!E61="","",UPPER('Student Data'!E61))</f>
        <v/>
      </c>
      <c r="F34" s="40" t="str">
        <f>IF('Student Data'!F61="","",UPPER('Student Data'!F61))</f>
        <v/>
      </c>
      <c r="G34" s="40" t="str">
        <f>IF('Student Data'!G61="","",UPPER('Student Data'!G61))</f>
        <v/>
      </c>
      <c r="H34" s="41" t="str">
        <f>IF('Student Data'!H61="","",'Student Data'!H61)</f>
        <v/>
      </c>
      <c r="I34" s="40" t="str">
        <f>IF('Student Data'!I61="","",'Student Data'!I61)</f>
        <v/>
      </c>
      <c r="J34" s="40" t="str">
        <f>IF('Student Data'!J61="","",'Student Data'!J61)</f>
        <v/>
      </c>
      <c r="K34" s="40" t="str">
        <f>IF('Student Data'!K61="","",'Student Data'!K61)</f>
        <v/>
      </c>
      <c r="L34" s="65" t="str">
        <f t="shared" si="3"/>
        <v/>
      </c>
      <c r="M34" s="3" t="str">
        <f t="shared" si="22"/>
        <v/>
      </c>
      <c r="N34" s="4" t="str">
        <f t="shared" si="4"/>
        <v/>
      </c>
      <c r="O34" s="4" t="str">
        <f t="shared" si="5"/>
        <v/>
      </c>
      <c r="P34" s="4" t="str">
        <f t="shared" si="6"/>
        <v/>
      </c>
      <c r="Q34" s="103" t="str">
        <f t="shared" si="7"/>
        <v/>
      </c>
      <c r="R34" s="40" t="str">
        <f>IF('Student Data'!L61="","",'Student Data'!L61)</f>
        <v/>
      </c>
      <c r="S34" s="40" t="str">
        <f>IF('Student Data'!M61="","",'Student Data'!M61)</f>
        <v/>
      </c>
      <c r="T34" s="40" t="str">
        <f>IF('Student Data'!N61="","",'Student Data'!N61)</f>
        <v/>
      </c>
      <c r="U34" s="40" t="str">
        <f>IF('Student Data'!O61="","",'Student Data'!O61)</f>
        <v/>
      </c>
      <c r="V34" s="65" t="str">
        <f t="shared" si="23"/>
        <v/>
      </c>
      <c r="W34" s="3" t="str">
        <f t="shared" si="24"/>
        <v/>
      </c>
      <c r="X34" s="4" t="str">
        <f t="shared" si="8"/>
        <v/>
      </c>
      <c r="Y34" s="4" t="str">
        <f t="shared" si="9"/>
        <v/>
      </c>
      <c r="Z34" s="4" t="str">
        <f t="shared" si="10"/>
        <v/>
      </c>
      <c r="AA34" s="103" t="str">
        <f t="shared" si="11"/>
        <v/>
      </c>
      <c r="AB34" s="12" t="str">
        <f t="shared" si="25"/>
        <v/>
      </c>
      <c r="AC34" s="12" t="str">
        <f t="shared" si="12"/>
        <v/>
      </c>
      <c r="AD34" s="12" t="str">
        <f t="shared" si="13"/>
        <v/>
      </c>
      <c r="AE34" s="12" t="str">
        <f t="shared" si="14"/>
        <v/>
      </c>
      <c r="AF34" s="12" t="str">
        <f t="shared" si="27"/>
        <v/>
      </c>
      <c r="AG34" s="76" t="str">
        <f t="shared" si="15"/>
        <v/>
      </c>
      <c r="AH34" s="17" t="str">
        <f t="shared" si="16"/>
        <v/>
      </c>
      <c r="AI34" s="17" t="str">
        <f t="shared" si="17"/>
        <v/>
      </c>
      <c r="AJ34" s="17" t="str">
        <f t="shared" si="18"/>
        <v/>
      </c>
      <c r="AK34" s="76" t="str">
        <f t="shared" si="19"/>
        <v/>
      </c>
      <c r="AL34" s="17" t="str">
        <f t="shared" si="20"/>
        <v/>
      </c>
      <c r="AM34" s="17" t="str">
        <f t="shared" si="26"/>
        <v/>
      </c>
      <c r="AN34" s="77" t="str">
        <f t="shared" si="21"/>
        <v/>
      </c>
    </row>
    <row r="35" spans="1:40">
      <c r="A35" s="37">
        <f>IF('Student Data'!A62="","",'Student Data'!A62)</f>
        <v>30</v>
      </c>
      <c r="B35" s="41" t="str">
        <f>IF('Student Data'!B62="","",'Student Data'!B62)</f>
        <v/>
      </c>
      <c r="C35" s="41" t="str">
        <f>IF('Student Data'!C62="","",UPPER('Student Data'!C62))</f>
        <v/>
      </c>
      <c r="D35" s="40" t="str">
        <f>IF('Student Data'!D62="","",UPPER('Student Data'!D62))</f>
        <v/>
      </c>
      <c r="E35" s="40" t="str">
        <f>IF('Student Data'!E62="","",UPPER('Student Data'!E62))</f>
        <v/>
      </c>
      <c r="F35" s="40" t="str">
        <f>IF('Student Data'!F62="","",UPPER('Student Data'!F62))</f>
        <v/>
      </c>
      <c r="G35" s="40" t="str">
        <f>IF('Student Data'!G62="","",UPPER('Student Data'!G62))</f>
        <v/>
      </c>
      <c r="H35" s="41" t="str">
        <f>IF('Student Data'!H62="","",'Student Data'!H62)</f>
        <v/>
      </c>
      <c r="I35" s="40" t="str">
        <f>IF('Student Data'!I62="","",'Student Data'!I62)</f>
        <v/>
      </c>
      <c r="J35" s="40" t="str">
        <f>IF('Student Data'!J62="","",'Student Data'!J62)</f>
        <v/>
      </c>
      <c r="K35" s="40" t="str">
        <f>IF('Student Data'!K62="","",'Student Data'!K62)</f>
        <v/>
      </c>
      <c r="L35" s="65" t="str">
        <f t="shared" si="3"/>
        <v/>
      </c>
      <c r="M35" s="3" t="str">
        <f t="shared" si="22"/>
        <v/>
      </c>
      <c r="N35" s="4" t="str">
        <f t="shared" si="4"/>
        <v/>
      </c>
      <c r="O35" s="4" t="str">
        <f t="shared" si="5"/>
        <v/>
      </c>
      <c r="P35" s="4" t="str">
        <f t="shared" si="6"/>
        <v/>
      </c>
      <c r="Q35" s="103" t="str">
        <f t="shared" si="7"/>
        <v/>
      </c>
      <c r="R35" s="40" t="str">
        <f>IF('Student Data'!L62="","",'Student Data'!L62)</f>
        <v/>
      </c>
      <c r="S35" s="40" t="str">
        <f>IF('Student Data'!M62="","",'Student Data'!M62)</f>
        <v/>
      </c>
      <c r="T35" s="40" t="str">
        <f>IF('Student Data'!N62="","",'Student Data'!N62)</f>
        <v/>
      </c>
      <c r="U35" s="40" t="str">
        <f>IF('Student Data'!O62="","",'Student Data'!O62)</f>
        <v/>
      </c>
      <c r="V35" s="65" t="str">
        <f t="shared" si="23"/>
        <v/>
      </c>
      <c r="W35" s="3" t="str">
        <f t="shared" si="24"/>
        <v/>
      </c>
      <c r="X35" s="4" t="str">
        <f t="shared" si="8"/>
        <v/>
      </c>
      <c r="Y35" s="4" t="str">
        <f t="shared" si="9"/>
        <v/>
      </c>
      <c r="Z35" s="4" t="str">
        <f t="shared" si="10"/>
        <v/>
      </c>
      <c r="AA35" s="103" t="str">
        <f t="shared" si="11"/>
        <v/>
      </c>
      <c r="AB35" s="12" t="str">
        <f t="shared" si="25"/>
        <v/>
      </c>
      <c r="AC35" s="12" t="str">
        <f t="shared" si="12"/>
        <v/>
      </c>
      <c r="AD35" s="12" t="str">
        <f t="shared" si="13"/>
        <v/>
      </c>
      <c r="AE35" s="12" t="str">
        <f t="shared" si="14"/>
        <v/>
      </c>
      <c r="AF35" s="12" t="str">
        <f>IF(L35="","",(V35-L35))</f>
        <v/>
      </c>
      <c r="AG35" s="76" t="str">
        <f t="shared" si="15"/>
        <v/>
      </c>
      <c r="AH35" s="17" t="str">
        <f t="shared" si="16"/>
        <v/>
      </c>
      <c r="AI35" s="17" t="str">
        <f t="shared" si="17"/>
        <v/>
      </c>
      <c r="AJ35" s="17" t="str">
        <f t="shared" si="18"/>
        <v/>
      </c>
      <c r="AK35" s="76" t="str">
        <f t="shared" si="19"/>
        <v/>
      </c>
      <c r="AL35" s="17" t="str">
        <f t="shared" si="20"/>
        <v/>
      </c>
      <c r="AM35" s="17" t="str">
        <f t="shared" si="26"/>
        <v/>
      </c>
      <c r="AN35" s="77" t="str">
        <f t="shared" si="21"/>
        <v/>
      </c>
    </row>
    <row r="36" spans="1:40">
      <c r="A36" s="37">
        <f>IF('Student Data'!A63="","",'Student Data'!A63)</f>
        <v>31</v>
      </c>
      <c r="B36" s="41" t="str">
        <f>IF('Student Data'!B63="","",'Student Data'!B63)</f>
        <v/>
      </c>
      <c r="C36" s="41" t="str">
        <f>IF('Student Data'!C63="","",UPPER('Student Data'!C63))</f>
        <v/>
      </c>
      <c r="D36" s="40" t="str">
        <f>IF('Student Data'!D63="","",UPPER('Student Data'!D63))</f>
        <v/>
      </c>
      <c r="E36" s="40" t="str">
        <f>IF('Student Data'!E63="","",UPPER('Student Data'!E63))</f>
        <v/>
      </c>
      <c r="F36" s="40" t="str">
        <f>IF('Student Data'!F63="","",UPPER('Student Data'!F63))</f>
        <v/>
      </c>
      <c r="G36" s="40" t="str">
        <f>IF('Student Data'!G63="","",UPPER('Student Data'!G63))</f>
        <v/>
      </c>
      <c r="H36" s="41" t="str">
        <f>IF('Student Data'!H63="","",'Student Data'!H63)</f>
        <v/>
      </c>
      <c r="I36" s="40" t="str">
        <f>IF('Student Data'!I63="","",'Student Data'!I63)</f>
        <v/>
      </c>
      <c r="J36" s="40" t="str">
        <f>IF('Student Data'!J63="","",'Student Data'!J63)</f>
        <v/>
      </c>
      <c r="K36" s="40" t="str">
        <f>IF('Student Data'!K63="","",'Student Data'!K63)</f>
        <v/>
      </c>
      <c r="L36" s="65" t="str">
        <f t="shared" si="3"/>
        <v/>
      </c>
      <c r="M36" s="3" t="str">
        <f t="shared" si="22"/>
        <v/>
      </c>
      <c r="N36" s="4" t="str">
        <f t="shared" si="4"/>
        <v/>
      </c>
      <c r="O36" s="4" t="str">
        <f t="shared" si="5"/>
        <v/>
      </c>
      <c r="P36" s="4" t="str">
        <f t="shared" si="6"/>
        <v/>
      </c>
      <c r="Q36" s="103" t="str">
        <f t="shared" si="7"/>
        <v/>
      </c>
      <c r="R36" s="40" t="str">
        <f>IF('Student Data'!L63="","",'Student Data'!L63)</f>
        <v/>
      </c>
      <c r="S36" s="40" t="str">
        <f>IF('Student Data'!M63="","",'Student Data'!M63)</f>
        <v/>
      </c>
      <c r="T36" s="40" t="str">
        <f>IF('Student Data'!N63="","",'Student Data'!N63)</f>
        <v/>
      </c>
      <c r="U36" s="40" t="str">
        <f>IF('Student Data'!O63="","",'Student Data'!O63)</f>
        <v/>
      </c>
      <c r="V36" s="65" t="str">
        <f t="shared" si="23"/>
        <v/>
      </c>
      <c r="W36" s="3" t="str">
        <f t="shared" si="24"/>
        <v/>
      </c>
      <c r="X36" s="4" t="str">
        <f t="shared" si="8"/>
        <v/>
      </c>
      <c r="Y36" s="4" t="str">
        <f t="shared" si="9"/>
        <v/>
      </c>
      <c r="Z36" s="4" t="str">
        <f t="shared" si="10"/>
        <v/>
      </c>
      <c r="AA36" s="103" t="str">
        <f t="shared" si="11"/>
        <v/>
      </c>
      <c r="AB36" s="12" t="str">
        <f t="shared" si="25"/>
        <v/>
      </c>
      <c r="AC36" s="12" t="str">
        <f t="shared" si="12"/>
        <v/>
      </c>
      <c r="AD36" s="12" t="str">
        <f t="shared" si="13"/>
        <v/>
      </c>
      <c r="AE36" s="12" t="str">
        <f t="shared" si="14"/>
        <v/>
      </c>
      <c r="AF36" s="12" t="str">
        <f t="shared" ref="AF36:AF45" si="28">IF(L36="","",(V36-L36))</f>
        <v/>
      </c>
      <c r="AG36" s="76" t="str">
        <f t="shared" si="15"/>
        <v/>
      </c>
      <c r="AH36" s="17" t="str">
        <f t="shared" si="16"/>
        <v/>
      </c>
      <c r="AI36" s="17" t="str">
        <f t="shared" si="17"/>
        <v/>
      </c>
      <c r="AJ36" s="17" t="str">
        <f t="shared" si="18"/>
        <v/>
      </c>
      <c r="AK36" s="76" t="str">
        <f t="shared" si="19"/>
        <v/>
      </c>
      <c r="AL36" s="17" t="str">
        <f t="shared" si="20"/>
        <v/>
      </c>
      <c r="AM36" s="17" t="str">
        <f t="shared" si="26"/>
        <v/>
      </c>
      <c r="AN36" s="77" t="str">
        <f t="shared" si="21"/>
        <v/>
      </c>
    </row>
    <row r="37" spans="1:40">
      <c r="A37" s="37">
        <f>IF('Student Data'!A64="","",'Student Data'!A64)</f>
        <v>32</v>
      </c>
      <c r="B37" s="41" t="str">
        <f>IF('Student Data'!B64="","",'Student Data'!B64)</f>
        <v/>
      </c>
      <c r="C37" s="41" t="str">
        <f>IF('Student Data'!C64="","",UPPER('Student Data'!C64))</f>
        <v/>
      </c>
      <c r="D37" s="40" t="str">
        <f>IF('Student Data'!D64="","",UPPER('Student Data'!D64))</f>
        <v/>
      </c>
      <c r="E37" s="40" t="str">
        <f>IF('Student Data'!E64="","",UPPER('Student Data'!E64))</f>
        <v/>
      </c>
      <c r="F37" s="40" t="str">
        <f>IF('Student Data'!F64="","",UPPER('Student Data'!F64))</f>
        <v/>
      </c>
      <c r="G37" s="40" t="str">
        <f>IF('Student Data'!G64="","",UPPER('Student Data'!G64))</f>
        <v/>
      </c>
      <c r="H37" s="41" t="str">
        <f>IF('Student Data'!H64="","",'Student Data'!H64)</f>
        <v/>
      </c>
      <c r="I37" s="40" t="str">
        <f>IF('Student Data'!I64="","",'Student Data'!I64)</f>
        <v/>
      </c>
      <c r="J37" s="40" t="str">
        <f>IF('Student Data'!J64="","",'Student Data'!J64)</f>
        <v/>
      </c>
      <c r="K37" s="40" t="str">
        <f>IF('Student Data'!K64="","",'Student Data'!K64)</f>
        <v/>
      </c>
      <c r="L37" s="65" t="str">
        <f t="shared" si="3"/>
        <v/>
      </c>
      <c r="M37" s="3" t="str">
        <f t="shared" si="22"/>
        <v/>
      </c>
      <c r="N37" s="4" t="str">
        <f t="shared" si="4"/>
        <v/>
      </c>
      <c r="O37" s="4" t="str">
        <f t="shared" si="5"/>
        <v/>
      </c>
      <c r="P37" s="4" t="str">
        <f t="shared" si="6"/>
        <v/>
      </c>
      <c r="Q37" s="103" t="str">
        <f t="shared" si="7"/>
        <v/>
      </c>
      <c r="R37" s="40" t="str">
        <f>IF('Student Data'!L64="","",'Student Data'!L64)</f>
        <v/>
      </c>
      <c r="S37" s="40" t="str">
        <f>IF('Student Data'!M64="","",'Student Data'!M64)</f>
        <v/>
      </c>
      <c r="T37" s="40" t="str">
        <f>IF('Student Data'!N64="","",'Student Data'!N64)</f>
        <v/>
      </c>
      <c r="U37" s="40" t="str">
        <f>IF('Student Data'!O64="","",'Student Data'!O64)</f>
        <v/>
      </c>
      <c r="V37" s="65" t="str">
        <f t="shared" si="23"/>
        <v/>
      </c>
      <c r="W37" s="3" t="str">
        <f t="shared" si="24"/>
        <v/>
      </c>
      <c r="X37" s="4" t="str">
        <f t="shared" si="8"/>
        <v/>
      </c>
      <c r="Y37" s="4" t="str">
        <f t="shared" si="9"/>
        <v/>
      </c>
      <c r="Z37" s="4" t="str">
        <f t="shared" si="10"/>
        <v/>
      </c>
      <c r="AA37" s="103" t="str">
        <f t="shared" si="11"/>
        <v/>
      </c>
      <c r="AB37" s="12" t="str">
        <f t="shared" si="25"/>
        <v/>
      </c>
      <c r="AC37" s="12" t="str">
        <f t="shared" si="12"/>
        <v/>
      </c>
      <c r="AD37" s="12" t="str">
        <f t="shared" si="13"/>
        <v/>
      </c>
      <c r="AE37" s="12" t="str">
        <f t="shared" si="14"/>
        <v/>
      </c>
      <c r="AF37" s="12" t="str">
        <f t="shared" si="28"/>
        <v/>
      </c>
      <c r="AG37" s="76" t="str">
        <f t="shared" si="15"/>
        <v/>
      </c>
      <c r="AH37" s="17" t="str">
        <f t="shared" si="16"/>
        <v/>
      </c>
      <c r="AI37" s="17" t="str">
        <f t="shared" si="17"/>
        <v/>
      </c>
      <c r="AJ37" s="17" t="str">
        <f t="shared" si="18"/>
        <v/>
      </c>
      <c r="AK37" s="76" t="str">
        <f t="shared" si="19"/>
        <v/>
      </c>
      <c r="AL37" s="17" t="str">
        <f t="shared" si="20"/>
        <v/>
      </c>
      <c r="AM37" s="17" t="str">
        <f t="shared" si="26"/>
        <v/>
      </c>
      <c r="AN37" s="77" t="str">
        <f t="shared" si="21"/>
        <v/>
      </c>
    </row>
    <row r="38" spans="1:40">
      <c r="A38" s="37">
        <f>IF('Student Data'!A65="","",'Student Data'!A65)</f>
        <v>33</v>
      </c>
      <c r="B38" s="41" t="str">
        <f>IF('Student Data'!B65="","",'Student Data'!B65)</f>
        <v/>
      </c>
      <c r="C38" s="41" t="str">
        <f>IF('Student Data'!C65="","",UPPER('Student Data'!C65))</f>
        <v/>
      </c>
      <c r="D38" s="40" t="str">
        <f>IF('Student Data'!D65="","",UPPER('Student Data'!D65))</f>
        <v/>
      </c>
      <c r="E38" s="40" t="str">
        <f>IF('Student Data'!E65="","",UPPER('Student Data'!E65))</f>
        <v/>
      </c>
      <c r="F38" s="40" t="str">
        <f>IF('Student Data'!F65="","",UPPER('Student Data'!F65))</f>
        <v/>
      </c>
      <c r="G38" s="40" t="str">
        <f>IF('Student Data'!G65="","",UPPER('Student Data'!G65))</f>
        <v/>
      </c>
      <c r="H38" s="41" t="str">
        <f>IF('Student Data'!H65="","",'Student Data'!H65)</f>
        <v/>
      </c>
      <c r="I38" s="40" t="str">
        <f>IF('Student Data'!I65="","",'Student Data'!I65)</f>
        <v/>
      </c>
      <c r="J38" s="40" t="str">
        <f>IF('Student Data'!J65="","",'Student Data'!J65)</f>
        <v/>
      </c>
      <c r="K38" s="40" t="str">
        <f>IF('Student Data'!K65="","",'Student Data'!K65)</f>
        <v/>
      </c>
      <c r="L38" s="65" t="str">
        <f t="shared" si="3"/>
        <v/>
      </c>
      <c r="M38" s="3" t="str">
        <f t="shared" si="22"/>
        <v/>
      </c>
      <c r="N38" s="4" t="str">
        <f t="shared" si="4"/>
        <v/>
      </c>
      <c r="O38" s="4" t="str">
        <f t="shared" si="5"/>
        <v/>
      </c>
      <c r="P38" s="4" t="str">
        <f t="shared" si="6"/>
        <v/>
      </c>
      <c r="Q38" s="103" t="str">
        <f t="shared" si="7"/>
        <v/>
      </c>
      <c r="R38" s="40" t="str">
        <f>IF('Student Data'!L65="","",'Student Data'!L65)</f>
        <v/>
      </c>
      <c r="S38" s="40" t="str">
        <f>IF('Student Data'!M65="","",'Student Data'!M65)</f>
        <v/>
      </c>
      <c r="T38" s="40" t="str">
        <f>IF('Student Data'!N65="","",'Student Data'!N65)</f>
        <v/>
      </c>
      <c r="U38" s="40" t="str">
        <f>IF('Student Data'!O65="","",'Student Data'!O65)</f>
        <v/>
      </c>
      <c r="V38" s="65" t="str">
        <f t="shared" si="23"/>
        <v/>
      </c>
      <c r="W38" s="3" t="str">
        <f t="shared" si="24"/>
        <v/>
      </c>
      <c r="X38" s="4" t="str">
        <f t="shared" si="8"/>
        <v/>
      </c>
      <c r="Y38" s="4" t="str">
        <f t="shared" si="9"/>
        <v/>
      </c>
      <c r="Z38" s="4" t="str">
        <f t="shared" si="10"/>
        <v/>
      </c>
      <c r="AA38" s="103" t="str">
        <f t="shared" si="11"/>
        <v/>
      </c>
      <c r="AB38" s="12" t="str">
        <f t="shared" si="25"/>
        <v/>
      </c>
      <c r="AC38" s="12" t="str">
        <f t="shared" si="12"/>
        <v/>
      </c>
      <c r="AD38" s="12" t="str">
        <f t="shared" si="13"/>
        <v/>
      </c>
      <c r="AE38" s="12" t="str">
        <f t="shared" si="14"/>
        <v/>
      </c>
      <c r="AF38" s="12" t="str">
        <f t="shared" si="28"/>
        <v/>
      </c>
      <c r="AG38" s="76" t="str">
        <f t="shared" si="15"/>
        <v/>
      </c>
      <c r="AH38" s="17" t="str">
        <f t="shared" si="16"/>
        <v/>
      </c>
      <c r="AI38" s="17" t="str">
        <f t="shared" si="17"/>
        <v/>
      </c>
      <c r="AJ38" s="17" t="str">
        <f t="shared" si="18"/>
        <v/>
      </c>
      <c r="AK38" s="76" t="str">
        <f t="shared" si="19"/>
        <v/>
      </c>
      <c r="AL38" s="17" t="str">
        <f t="shared" si="20"/>
        <v/>
      </c>
      <c r="AM38" s="17" t="str">
        <f t="shared" si="26"/>
        <v/>
      </c>
      <c r="AN38" s="77" t="str">
        <f t="shared" si="21"/>
        <v/>
      </c>
    </row>
    <row r="39" spans="1:40">
      <c r="A39" s="37">
        <f>IF('Student Data'!A66="","",'Student Data'!A66)</f>
        <v>34</v>
      </c>
      <c r="B39" s="41" t="str">
        <f>IF('Student Data'!B66="","",'Student Data'!B66)</f>
        <v/>
      </c>
      <c r="C39" s="41" t="str">
        <f>IF('Student Data'!C66="","",UPPER('Student Data'!C66))</f>
        <v/>
      </c>
      <c r="D39" s="40" t="str">
        <f>IF('Student Data'!D66="","",UPPER('Student Data'!D66))</f>
        <v/>
      </c>
      <c r="E39" s="40" t="str">
        <f>IF('Student Data'!E66="","",UPPER('Student Data'!E66))</f>
        <v/>
      </c>
      <c r="F39" s="40" t="str">
        <f>IF('Student Data'!F66="","",UPPER('Student Data'!F66))</f>
        <v/>
      </c>
      <c r="G39" s="40" t="str">
        <f>IF('Student Data'!G66="","",UPPER('Student Data'!G66))</f>
        <v/>
      </c>
      <c r="H39" s="41" t="str">
        <f>IF('Student Data'!H66="","",'Student Data'!H66)</f>
        <v/>
      </c>
      <c r="I39" s="40" t="str">
        <f>IF('Student Data'!I66="","",'Student Data'!I66)</f>
        <v/>
      </c>
      <c r="J39" s="40" t="str">
        <f>IF('Student Data'!J66="","",'Student Data'!J66)</f>
        <v/>
      </c>
      <c r="K39" s="40" t="str">
        <f>IF('Student Data'!K66="","",'Student Data'!K66)</f>
        <v/>
      </c>
      <c r="L39" s="65" t="str">
        <f t="shared" si="3"/>
        <v/>
      </c>
      <c r="M39" s="3" t="str">
        <f t="shared" si="22"/>
        <v/>
      </c>
      <c r="N39" s="4" t="str">
        <f t="shared" si="4"/>
        <v/>
      </c>
      <c r="O39" s="4" t="str">
        <f t="shared" si="5"/>
        <v/>
      </c>
      <c r="P39" s="4" t="str">
        <f t="shared" si="6"/>
        <v/>
      </c>
      <c r="Q39" s="103" t="str">
        <f t="shared" si="7"/>
        <v/>
      </c>
      <c r="R39" s="40" t="str">
        <f>IF('Student Data'!L66="","",'Student Data'!L66)</f>
        <v/>
      </c>
      <c r="S39" s="40" t="str">
        <f>IF('Student Data'!M66="","",'Student Data'!M66)</f>
        <v/>
      </c>
      <c r="T39" s="40" t="str">
        <f>IF('Student Data'!N66="","",'Student Data'!N66)</f>
        <v/>
      </c>
      <c r="U39" s="40" t="str">
        <f>IF('Student Data'!O66="","",'Student Data'!O66)</f>
        <v/>
      </c>
      <c r="V39" s="65" t="str">
        <f t="shared" si="23"/>
        <v/>
      </c>
      <c r="W39" s="3" t="str">
        <f t="shared" si="24"/>
        <v/>
      </c>
      <c r="X39" s="4" t="str">
        <f t="shared" si="8"/>
        <v/>
      </c>
      <c r="Y39" s="4" t="str">
        <f t="shared" si="9"/>
        <v/>
      </c>
      <c r="Z39" s="4" t="str">
        <f t="shared" si="10"/>
        <v/>
      </c>
      <c r="AA39" s="103" t="str">
        <f t="shared" si="11"/>
        <v/>
      </c>
      <c r="AB39" s="12" t="str">
        <f t="shared" si="25"/>
        <v/>
      </c>
      <c r="AC39" s="12" t="str">
        <f t="shared" si="12"/>
        <v/>
      </c>
      <c r="AD39" s="12" t="str">
        <f t="shared" si="13"/>
        <v/>
      </c>
      <c r="AE39" s="12" t="str">
        <f t="shared" si="14"/>
        <v/>
      </c>
      <c r="AF39" s="12" t="str">
        <f t="shared" si="28"/>
        <v/>
      </c>
      <c r="AG39" s="76" t="str">
        <f t="shared" si="15"/>
        <v/>
      </c>
      <c r="AH39" s="17" t="str">
        <f t="shared" si="16"/>
        <v/>
      </c>
      <c r="AI39" s="17" t="str">
        <f t="shared" si="17"/>
        <v/>
      </c>
      <c r="AJ39" s="17" t="str">
        <f t="shared" si="18"/>
        <v/>
      </c>
      <c r="AK39" s="76" t="str">
        <f t="shared" si="19"/>
        <v/>
      </c>
      <c r="AL39" s="17" t="str">
        <f t="shared" si="20"/>
        <v/>
      </c>
      <c r="AM39" s="17" t="str">
        <f t="shared" si="26"/>
        <v/>
      </c>
      <c r="AN39" s="77" t="str">
        <f t="shared" si="21"/>
        <v/>
      </c>
    </row>
    <row r="40" spans="1:40">
      <c r="A40" s="37">
        <f>IF('Student Data'!A67="","",'Student Data'!A67)</f>
        <v>35</v>
      </c>
      <c r="B40" s="41" t="str">
        <f>IF('Student Data'!B67="","",'Student Data'!B67)</f>
        <v/>
      </c>
      <c r="C40" s="41" t="str">
        <f>IF('Student Data'!C67="","",UPPER('Student Data'!C67))</f>
        <v/>
      </c>
      <c r="D40" s="40" t="str">
        <f>IF('Student Data'!D67="","",UPPER('Student Data'!D67))</f>
        <v/>
      </c>
      <c r="E40" s="40" t="str">
        <f>IF('Student Data'!E67="","",UPPER('Student Data'!E67))</f>
        <v/>
      </c>
      <c r="F40" s="40" t="str">
        <f>IF('Student Data'!F67="","",UPPER('Student Data'!F67))</f>
        <v/>
      </c>
      <c r="G40" s="40" t="str">
        <f>IF('Student Data'!G67="","",UPPER('Student Data'!G67))</f>
        <v/>
      </c>
      <c r="H40" s="41" t="str">
        <f>IF('Student Data'!H67="","",'Student Data'!H67)</f>
        <v/>
      </c>
      <c r="I40" s="40" t="str">
        <f>IF('Student Data'!I67="","",'Student Data'!I67)</f>
        <v/>
      </c>
      <c r="J40" s="40" t="str">
        <f>IF('Student Data'!J67="","",'Student Data'!J67)</f>
        <v/>
      </c>
      <c r="K40" s="40" t="str">
        <f>IF('Student Data'!K67="","",'Student Data'!K67)</f>
        <v/>
      </c>
      <c r="L40" s="65" t="str">
        <f t="shared" si="3"/>
        <v/>
      </c>
      <c r="M40" s="3" t="str">
        <f t="shared" si="22"/>
        <v/>
      </c>
      <c r="N40" s="4" t="str">
        <f t="shared" si="4"/>
        <v/>
      </c>
      <c r="O40" s="4" t="str">
        <f t="shared" si="5"/>
        <v/>
      </c>
      <c r="P40" s="4" t="str">
        <f t="shared" si="6"/>
        <v/>
      </c>
      <c r="Q40" s="103" t="str">
        <f t="shared" si="7"/>
        <v/>
      </c>
      <c r="R40" s="40" t="str">
        <f>IF('Student Data'!L67="","",'Student Data'!L67)</f>
        <v/>
      </c>
      <c r="S40" s="40" t="str">
        <f>IF('Student Data'!M67="","",'Student Data'!M67)</f>
        <v/>
      </c>
      <c r="T40" s="40" t="str">
        <f>IF('Student Data'!N67="","",'Student Data'!N67)</f>
        <v/>
      </c>
      <c r="U40" s="40" t="str">
        <f>IF('Student Data'!O67="","",'Student Data'!O67)</f>
        <v/>
      </c>
      <c r="V40" s="65" t="str">
        <f t="shared" si="23"/>
        <v/>
      </c>
      <c r="W40" s="3" t="str">
        <f t="shared" si="24"/>
        <v/>
      </c>
      <c r="X40" s="4" t="str">
        <f t="shared" si="8"/>
        <v/>
      </c>
      <c r="Y40" s="4" t="str">
        <f t="shared" si="9"/>
        <v/>
      </c>
      <c r="Z40" s="4" t="str">
        <f t="shared" si="10"/>
        <v/>
      </c>
      <c r="AA40" s="103" t="str">
        <f t="shared" si="11"/>
        <v/>
      </c>
      <c r="AB40" s="12" t="str">
        <f t="shared" si="25"/>
        <v/>
      </c>
      <c r="AC40" s="12" t="str">
        <f t="shared" si="12"/>
        <v/>
      </c>
      <c r="AD40" s="12" t="str">
        <f t="shared" si="13"/>
        <v/>
      </c>
      <c r="AE40" s="12" t="str">
        <f t="shared" si="14"/>
        <v/>
      </c>
      <c r="AF40" s="12" t="str">
        <f t="shared" si="28"/>
        <v/>
      </c>
      <c r="AG40" s="76" t="str">
        <f t="shared" si="15"/>
        <v/>
      </c>
      <c r="AH40" s="17" t="str">
        <f t="shared" si="16"/>
        <v/>
      </c>
      <c r="AI40" s="17" t="str">
        <f t="shared" si="17"/>
        <v/>
      </c>
      <c r="AJ40" s="17" t="str">
        <f t="shared" si="18"/>
        <v/>
      </c>
      <c r="AK40" s="76" t="str">
        <f t="shared" si="19"/>
        <v/>
      </c>
      <c r="AL40" s="17" t="str">
        <f t="shared" si="20"/>
        <v/>
      </c>
      <c r="AM40" s="17" t="str">
        <f t="shared" si="26"/>
        <v/>
      </c>
      <c r="AN40" s="77" t="str">
        <f t="shared" si="21"/>
        <v/>
      </c>
    </row>
    <row r="41" spans="1:40">
      <c r="A41" s="37">
        <f>IF('Student Data'!A68="","",'Student Data'!A68)</f>
        <v>36</v>
      </c>
      <c r="B41" s="41" t="str">
        <f>IF('Student Data'!B68="","",'Student Data'!B68)</f>
        <v/>
      </c>
      <c r="C41" s="41" t="str">
        <f>IF('Student Data'!C68="","",UPPER('Student Data'!C68))</f>
        <v/>
      </c>
      <c r="D41" s="40" t="str">
        <f>IF('Student Data'!D68="","",UPPER('Student Data'!D68))</f>
        <v/>
      </c>
      <c r="E41" s="40" t="str">
        <f>IF('Student Data'!E68="","",UPPER('Student Data'!E68))</f>
        <v/>
      </c>
      <c r="F41" s="40" t="str">
        <f>IF('Student Data'!F68="","",UPPER('Student Data'!F68))</f>
        <v/>
      </c>
      <c r="G41" s="40" t="str">
        <f>IF('Student Data'!G68="","",UPPER('Student Data'!G68))</f>
        <v/>
      </c>
      <c r="H41" s="41" t="str">
        <f>IF('Student Data'!H68="","",'Student Data'!H68)</f>
        <v/>
      </c>
      <c r="I41" s="40" t="str">
        <f>IF('Student Data'!I68="","",'Student Data'!I68)</f>
        <v/>
      </c>
      <c r="J41" s="40" t="str">
        <f>IF('Student Data'!J68="","",'Student Data'!J68)</f>
        <v/>
      </c>
      <c r="K41" s="40" t="str">
        <f>IF('Student Data'!K68="","",'Student Data'!K68)</f>
        <v/>
      </c>
      <c r="L41" s="65" t="str">
        <f t="shared" si="3"/>
        <v/>
      </c>
      <c r="M41" s="3" t="str">
        <f t="shared" si="22"/>
        <v/>
      </c>
      <c r="N41" s="4" t="str">
        <f t="shared" si="4"/>
        <v/>
      </c>
      <c r="O41" s="4" t="str">
        <f t="shared" si="5"/>
        <v/>
      </c>
      <c r="P41" s="4" t="str">
        <f t="shared" si="6"/>
        <v/>
      </c>
      <c r="Q41" s="103" t="str">
        <f t="shared" si="7"/>
        <v/>
      </c>
      <c r="R41" s="40" t="str">
        <f>IF('Student Data'!L68="","",'Student Data'!L68)</f>
        <v/>
      </c>
      <c r="S41" s="40" t="str">
        <f>IF('Student Data'!M68="","",'Student Data'!M68)</f>
        <v/>
      </c>
      <c r="T41" s="40" t="str">
        <f>IF('Student Data'!N68="","",'Student Data'!N68)</f>
        <v/>
      </c>
      <c r="U41" s="40" t="str">
        <f>IF('Student Data'!O68="","",'Student Data'!O68)</f>
        <v/>
      </c>
      <c r="V41" s="65" t="str">
        <f t="shared" si="23"/>
        <v/>
      </c>
      <c r="W41" s="3" t="str">
        <f t="shared" si="24"/>
        <v/>
      </c>
      <c r="X41" s="4" t="str">
        <f t="shared" si="8"/>
        <v/>
      </c>
      <c r="Y41" s="4" t="str">
        <f t="shared" si="9"/>
        <v/>
      </c>
      <c r="Z41" s="4" t="str">
        <f t="shared" si="10"/>
        <v/>
      </c>
      <c r="AA41" s="103" t="str">
        <f t="shared" si="11"/>
        <v/>
      </c>
      <c r="AB41" s="12" t="str">
        <f t="shared" si="25"/>
        <v/>
      </c>
      <c r="AC41" s="12" t="str">
        <f t="shared" si="12"/>
        <v/>
      </c>
      <c r="AD41" s="12" t="str">
        <f t="shared" si="13"/>
        <v/>
      </c>
      <c r="AE41" s="12" t="str">
        <f t="shared" si="14"/>
        <v/>
      </c>
      <c r="AF41" s="12" t="str">
        <f t="shared" si="28"/>
        <v/>
      </c>
      <c r="AG41" s="76" t="str">
        <f t="shared" si="15"/>
        <v/>
      </c>
      <c r="AH41" s="17" t="str">
        <f t="shared" si="16"/>
        <v/>
      </c>
      <c r="AI41" s="17" t="str">
        <f t="shared" si="17"/>
        <v/>
      </c>
      <c r="AJ41" s="17" t="str">
        <f t="shared" si="18"/>
        <v/>
      </c>
      <c r="AK41" s="76" t="str">
        <f t="shared" si="19"/>
        <v/>
      </c>
      <c r="AL41" s="17" t="str">
        <f t="shared" si="20"/>
        <v/>
      </c>
      <c r="AM41" s="17" t="str">
        <f t="shared" si="26"/>
        <v/>
      </c>
      <c r="AN41" s="77" t="str">
        <f t="shared" si="21"/>
        <v/>
      </c>
    </row>
    <row r="42" spans="1:40">
      <c r="A42" s="37">
        <f>IF('Student Data'!A69="","",'Student Data'!A69)</f>
        <v>37</v>
      </c>
      <c r="B42" s="41" t="str">
        <f>IF('Student Data'!B69="","",'Student Data'!B69)</f>
        <v/>
      </c>
      <c r="C42" s="41" t="str">
        <f>IF('Student Data'!C69="","",UPPER('Student Data'!C69))</f>
        <v/>
      </c>
      <c r="D42" s="40" t="str">
        <f>IF('Student Data'!D69="","",UPPER('Student Data'!D69))</f>
        <v/>
      </c>
      <c r="E42" s="40" t="str">
        <f>IF('Student Data'!E69="","",UPPER('Student Data'!E69))</f>
        <v/>
      </c>
      <c r="F42" s="40" t="str">
        <f>IF('Student Data'!F69="","",UPPER('Student Data'!F69))</f>
        <v/>
      </c>
      <c r="G42" s="40" t="str">
        <f>IF('Student Data'!G69="","",UPPER('Student Data'!G69))</f>
        <v/>
      </c>
      <c r="H42" s="41" t="str">
        <f>IF('Student Data'!H69="","",'Student Data'!H69)</f>
        <v/>
      </c>
      <c r="I42" s="40" t="str">
        <f>IF('Student Data'!I69="","",'Student Data'!I69)</f>
        <v/>
      </c>
      <c r="J42" s="40" t="str">
        <f>IF('Student Data'!J69="","",'Student Data'!J69)</f>
        <v/>
      </c>
      <c r="K42" s="40" t="str">
        <f>IF('Student Data'!K69="","",'Student Data'!K69)</f>
        <v/>
      </c>
      <c r="L42" s="65" t="str">
        <f t="shared" si="3"/>
        <v/>
      </c>
      <c r="M42" s="3" t="str">
        <f t="shared" si="22"/>
        <v/>
      </c>
      <c r="N42" s="4" t="str">
        <f t="shared" si="4"/>
        <v/>
      </c>
      <c r="O42" s="4" t="str">
        <f t="shared" si="5"/>
        <v/>
      </c>
      <c r="P42" s="4" t="str">
        <f t="shared" si="6"/>
        <v/>
      </c>
      <c r="Q42" s="103" t="str">
        <f t="shared" si="7"/>
        <v/>
      </c>
      <c r="R42" s="40" t="str">
        <f>IF('Student Data'!L69="","",'Student Data'!L69)</f>
        <v/>
      </c>
      <c r="S42" s="40" t="str">
        <f>IF('Student Data'!M69="","",'Student Data'!M69)</f>
        <v/>
      </c>
      <c r="T42" s="40" t="str">
        <f>IF('Student Data'!N69="","",'Student Data'!N69)</f>
        <v/>
      </c>
      <c r="U42" s="40" t="str">
        <f>IF('Student Data'!O69="","",'Student Data'!O69)</f>
        <v/>
      </c>
      <c r="V42" s="65" t="str">
        <f t="shared" si="23"/>
        <v/>
      </c>
      <c r="W42" s="3" t="str">
        <f t="shared" si="24"/>
        <v/>
      </c>
      <c r="X42" s="4" t="str">
        <f t="shared" si="8"/>
        <v/>
      </c>
      <c r="Y42" s="4" t="str">
        <f t="shared" si="9"/>
        <v/>
      </c>
      <c r="Z42" s="4" t="str">
        <f t="shared" si="10"/>
        <v/>
      </c>
      <c r="AA42" s="103" t="str">
        <f t="shared" si="11"/>
        <v/>
      </c>
      <c r="AB42" s="12" t="str">
        <f t="shared" si="25"/>
        <v/>
      </c>
      <c r="AC42" s="12" t="str">
        <f t="shared" si="12"/>
        <v/>
      </c>
      <c r="AD42" s="12" t="str">
        <f t="shared" si="13"/>
        <v/>
      </c>
      <c r="AE42" s="12" t="str">
        <f t="shared" si="14"/>
        <v/>
      </c>
      <c r="AF42" s="12" t="str">
        <f t="shared" si="28"/>
        <v/>
      </c>
      <c r="AG42" s="76" t="str">
        <f t="shared" si="15"/>
        <v/>
      </c>
      <c r="AH42" s="17" t="str">
        <f t="shared" si="16"/>
        <v/>
      </c>
      <c r="AI42" s="17" t="str">
        <f t="shared" si="17"/>
        <v/>
      </c>
      <c r="AJ42" s="17" t="str">
        <f t="shared" si="18"/>
        <v/>
      </c>
      <c r="AK42" s="76" t="str">
        <f t="shared" si="19"/>
        <v/>
      </c>
      <c r="AL42" s="17" t="str">
        <f t="shared" si="20"/>
        <v/>
      </c>
      <c r="AM42" s="17" t="str">
        <f t="shared" si="26"/>
        <v/>
      </c>
      <c r="AN42" s="77" t="str">
        <f t="shared" si="21"/>
        <v/>
      </c>
    </row>
    <row r="43" spans="1:40">
      <c r="A43" s="37">
        <f>IF('Student Data'!A70="","",'Student Data'!A70)</f>
        <v>38</v>
      </c>
      <c r="B43" s="41" t="str">
        <f>IF('Student Data'!B70="","",'Student Data'!B70)</f>
        <v/>
      </c>
      <c r="C43" s="41" t="str">
        <f>IF('Student Data'!C70="","",UPPER('Student Data'!C70))</f>
        <v/>
      </c>
      <c r="D43" s="40" t="str">
        <f>IF('Student Data'!D70="","",UPPER('Student Data'!D70))</f>
        <v/>
      </c>
      <c r="E43" s="40" t="str">
        <f>IF('Student Data'!E70="","",UPPER('Student Data'!E70))</f>
        <v/>
      </c>
      <c r="F43" s="40" t="str">
        <f>IF('Student Data'!F70="","",UPPER('Student Data'!F70))</f>
        <v/>
      </c>
      <c r="G43" s="40" t="str">
        <f>IF('Student Data'!G70="","",UPPER('Student Data'!G70))</f>
        <v/>
      </c>
      <c r="H43" s="41" t="str">
        <f>IF('Student Data'!H70="","",'Student Data'!H70)</f>
        <v/>
      </c>
      <c r="I43" s="40" t="str">
        <f>IF('Student Data'!I70="","",'Student Data'!I70)</f>
        <v/>
      </c>
      <c r="J43" s="40" t="str">
        <f>IF('Student Data'!J70="","",'Student Data'!J70)</f>
        <v/>
      </c>
      <c r="K43" s="40" t="str">
        <f>IF('Student Data'!K70="","",'Student Data'!K70)</f>
        <v/>
      </c>
      <c r="L43" s="65" t="str">
        <f t="shared" si="3"/>
        <v/>
      </c>
      <c r="M43" s="3" t="str">
        <f t="shared" si="22"/>
        <v/>
      </c>
      <c r="N43" s="4" t="str">
        <f t="shared" si="4"/>
        <v/>
      </c>
      <c r="O43" s="4" t="str">
        <f t="shared" si="5"/>
        <v/>
      </c>
      <c r="P43" s="4" t="str">
        <f t="shared" si="6"/>
        <v/>
      </c>
      <c r="Q43" s="103" t="str">
        <f t="shared" si="7"/>
        <v/>
      </c>
      <c r="R43" s="40" t="str">
        <f>IF('Student Data'!L70="","",'Student Data'!L70)</f>
        <v/>
      </c>
      <c r="S43" s="40" t="str">
        <f>IF('Student Data'!M70="","",'Student Data'!M70)</f>
        <v/>
      </c>
      <c r="T43" s="40" t="str">
        <f>IF('Student Data'!N70="","",'Student Data'!N70)</f>
        <v/>
      </c>
      <c r="U43" s="40" t="str">
        <f>IF('Student Data'!O70="","",'Student Data'!O70)</f>
        <v/>
      </c>
      <c r="V43" s="65" t="str">
        <f t="shared" si="23"/>
        <v/>
      </c>
      <c r="W43" s="3" t="str">
        <f t="shared" si="24"/>
        <v/>
      </c>
      <c r="X43" s="4" t="str">
        <f t="shared" si="8"/>
        <v/>
      </c>
      <c r="Y43" s="4" t="str">
        <f t="shared" si="9"/>
        <v/>
      </c>
      <c r="Z43" s="4" t="str">
        <f t="shared" si="10"/>
        <v/>
      </c>
      <c r="AA43" s="103" t="str">
        <f t="shared" si="11"/>
        <v/>
      </c>
      <c r="AB43" s="12" t="str">
        <f t="shared" si="25"/>
        <v/>
      </c>
      <c r="AC43" s="12" t="str">
        <f t="shared" si="12"/>
        <v/>
      </c>
      <c r="AD43" s="12" t="str">
        <f t="shared" si="13"/>
        <v/>
      </c>
      <c r="AE43" s="12" t="str">
        <f t="shared" si="14"/>
        <v/>
      </c>
      <c r="AF43" s="12" t="str">
        <f t="shared" si="28"/>
        <v/>
      </c>
      <c r="AG43" s="76" t="str">
        <f t="shared" si="15"/>
        <v/>
      </c>
      <c r="AH43" s="17" t="str">
        <f t="shared" si="16"/>
        <v/>
      </c>
      <c r="AI43" s="17" t="str">
        <f t="shared" si="17"/>
        <v/>
      </c>
      <c r="AJ43" s="17" t="str">
        <f t="shared" si="18"/>
        <v/>
      </c>
      <c r="AK43" s="76" t="str">
        <f t="shared" si="19"/>
        <v/>
      </c>
      <c r="AL43" s="17" t="str">
        <f t="shared" si="20"/>
        <v/>
      </c>
      <c r="AM43" s="17" t="str">
        <f t="shared" si="26"/>
        <v/>
      </c>
      <c r="AN43" s="77" t="str">
        <f t="shared" si="21"/>
        <v/>
      </c>
    </row>
    <row r="44" spans="1:40">
      <c r="A44" s="37">
        <f>IF('Student Data'!A71="","",'Student Data'!A71)</f>
        <v>39</v>
      </c>
      <c r="B44" s="41" t="str">
        <f>IF('Student Data'!B71="","",'Student Data'!B71)</f>
        <v/>
      </c>
      <c r="C44" s="41" t="str">
        <f>IF('Student Data'!C71="","",UPPER('Student Data'!C71))</f>
        <v/>
      </c>
      <c r="D44" s="40" t="str">
        <f>IF('Student Data'!D71="","",UPPER('Student Data'!D71))</f>
        <v/>
      </c>
      <c r="E44" s="40" t="str">
        <f>IF('Student Data'!E71="","",UPPER('Student Data'!E71))</f>
        <v/>
      </c>
      <c r="F44" s="40" t="str">
        <f>IF('Student Data'!F71="","",UPPER('Student Data'!F71))</f>
        <v/>
      </c>
      <c r="G44" s="40" t="str">
        <f>IF('Student Data'!G71="","",UPPER('Student Data'!G71))</f>
        <v/>
      </c>
      <c r="H44" s="41" t="str">
        <f>IF('Student Data'!H71="","",'Student Data'!H71)</f>
        <v/>
      </c>
      <c r="I44" s="40" t="str">
        <f>IF('Student Data'!I71="","",'Student Data'!I71)</f>
        <v/>
      </c>
      <c r="J44" s="40" t="str">
        <f>IF('Student Data'!J71="","",'Student Data'!J71)</f>
        <v/>
      </c>
      <c r="K44" s="40" t="str">
        <f>IF('Student Data'!K71="","",'Student Data'!K71)</f>
        <v/>
      </c>
      <c r="L44" s="65" t="str">
        <f t="shared" si="3"/>
        <v/>
      </c>
      <c r="M44" s="3" t="str">
        <f t="shared" si="22"/>
        <v/>
      </c>
      <c r="N44" s="4" t="str">
        <f t="shared" si="4"/>
        <v/>
      </c>
      <c r="O44" s="4" t="str">
        <f t="shared" si="5"/>
        <v/>
      </c>
      <c r="P44" s="4" t="str">
        <f t="shared" si="6"/>
        <v/>
      </c>
      <c r="Q44" s="103" t="str">
        <f t="shared" si="7"/>
        <v/>
      </c>
      <c r="R44" s="40" t="str">
        <f>IF('Student Data'!L71="","",'Student Data'!L71)</f>
        <v/>
      </c>
      <c r="S44" s="40" t="str">
        <f>IF('Student Data'!M71="","",'Student Data'!M71)</f>
        <v/>
      </c>
      <c r="T44" s="40" t="str">
        <f>IF('Student Data'!N71="","",'Student Data'!N71)</f>
        <v/>
      </c>
      <c r="U44" s="40" t="str">
        <f>IF('Student Data'!O71="","",'Student Data'!O71)</f>
        <v/>
      </c>
      <c r="V44" s="65" t="str">
        <f t="shared" si="23"/>
        <v/>
      </c>
      <c r="W44" s="3" t="str">
        <f t="shared" si="24"/>
        <v/>
      </c>
      <c r="X44" s="4" t="str">
        <f t="shared" si="8"/>
        <v/>
      </c>
      <c r="Y44" s="4" t="str">
        <f t="shared" si="9"/>
        <v/>
      </c>
      <c r="Z44" s="4" t="str">
        <f t="shared" si="10"/>
        <v/>
      </c>
      <c r="AA44" s="103" t="str">
        <f t="shared" si="11"/>
        <v/>
      </c>
      <c r="AB44" s="12" t="str">
        <f t="shared" si="25"/>
        <v/>
      </c>
      <c r="AC44" s="12" t="str">
        <f t="shared" si="12"/>
        <v/>
      </c>
      <c r="AD44" s="12" t="str">
        <f t="shared" si="13"/>
        <v/>
      </c>
      <c r="AE44" s="12" t="str">
        <f t="shared" si="14"/>
        <v/>
      </c>
      <c r="AF44" s="12" t="str">
        <f t="shared" si="28"/>
        <v/>
      </c>
      <c r="AG44" s="76" t="str">
        <f t="shared" si="15"/>
        <v/>
      </c>
      <c r="AH44" s="17" t="str">
        <f t="shared" si="16"/>
        <v/>
      </c>
      <c r="AI44" s="17" t="str">
        <f t="shared" si="17"/>
        <v/>
      </c>
      <c r="AJ44" s="17" t="str">
        <f t="shared" si="18"/>
        <v/>
      </c>
      <c r="AK44" s="76" t="str">
        <f t="shared" si="19"/>
        <v/>
      </c>
      <c r="AL44" s="17" t="str">
        <f t="shared" si="20"/>
        <v/>
      </c>
      <c r="AM44" s="17" t="str">
        <f t="shared" si="26"/>
        <v/>
      </c>
      <c r="AN44" s="77" t="str">
        <f t="shared" si="21"/>
        <v/>
      </c>
    </row>
    <row r="45" spans="1:40">
      <c r="A45" s="37">
        <f>IF('Student Data'!A72="","",'Student Data'!A72)</f>
        <v>40</v>
      </c>
      <c r="B45" s="42" t="str">
        <f>IF('Student Data'!B72="","",'Student Data'!B72)</f>
        <v/>
      </c>
      <c r="C45" s="42" t="str">
        <f>IF('Student Data'!C72="","",UPPER('Student Data'!C72))</f>
        <v/>
      </c>
      <c r="D45" s="43" t="str">
        <f>IF('Student Data'!D72="","",UPPER('Student Data'!D72))</f>
        <v/>
      </c>
      <c r="E45" s="43" t="str">
        <f>IF('Student Data'!E72="","",UPPER('Student Data'!E72))</f>
        <v/>
      </c>
      <c r="F45" s="43" t="str">
        <f>IF('Student Data'!F72="","",UPPER('Student Data'!F72))</f>
        <v/>
      </c>
      <c r="G45" s="43" t="str">
        <f>IF('Student Data'!G72="","",UPPER('Student Data'!G72))</f>
        <v/>
      </c>
      <c r="H45" s="42" t="str">
        <f>IF('Student Data'!H72="","",'Student Data'!H72)</f>
        <v/>
      </c>
      <c r="I45" s="43" t="str">
        <f>IF('Student Data'!I72="","",'Student Data'!I72)</f>
        <v/>
      </c>
      <c r="J45" s="43" t="str">
        <f>IF('Student Data'!J72="","",'Student Data'!J72)</f>
        <v/>
      </c>
      <c r="K45" s="43" t="str">
        <f>IF('Student Data'!K72="","",'Student Data'!K72)</f>
        <v/>
      </c>
      <c r="L45" s="99" t="str">
        <f t="shared" si="3"/>
        <v/>
      </c>
      <c r="M45" s="5" t="str">
        <f t="shared" si="22"/>
        <v/>
      </c>
      <c r="N45" s="6" t="str">
        <f t="shared" si="4"/>
        <v/>
      </c>
      <c r="O45" s="6" t="str">
        <f t="shared" si="5"/>
        <v/>
      </c>
      <c r="P45" s="6" t="str">
        <f t="shared" si="6"/>
        <v/>
      </c>
      <c r="Q45" s="104" t="str">
        <f t="shared" si="7"/>
        <v/>
      </c>
      <c r="R45" s="43" t="str">
        <f>IF('Student Data'!L72="","",'Student Data'!L72)</f>
        <v/>
      </c>
      <c r="S45" s="43" t="str">
        <f>IF('Student Data'!M72="","",'Student Data'!M72)</f>
        <v/>
      </c>
      <c r="T45" s="43" t="str">
        <f>IF('Student Data'!N72="","",'Student Data'!N72)</f>
        <v/>
      </c>
      <c r="U45" s="43" t="str">
        <f>IF('Student Data'!O72="","",'Student Data'!O72)</f>
        <v/>
      </c>
      <c r="V45" s="99" t="str">
        <f t="shared" si="23"/>
        <v/>
      </c>
      <c r="W45" s="5" t="str">
        <f t="shared" si="24"/>
        <v/>
      </c>
      <c r="X45" s="6" t="str">
        <f t="shared" si="8"/>
        <v/>
      </c>
      <c r="Y45" s="6" t="str">
        <f t="shared" si="9"/>
        <v/>
      </c>
      <c r="Z45" s="6" t="str">
        <f t="shared" si="10"/>
        <v/>
      </c>
      <c r="AA45" s="104" t="str">
        <f t="shared" si="11"/>
        <v/>
      </c>
      <c r="AB45" s="13" t="str">
        <f t="shared" si="25"/>
        <v/>
      </c>
      <c r="AC45" s="13" t="str">
        <f t="shared" si="12"/>
        <v/>
      </c>
      <c r="AD45" s="13" t="str">
        <f t="shared" si="13"/>
        <v/>
      </c>
      <c r="AE45" s="13" t="str">
        <f t="shared" si="14"/>
        <v/>
      </c>
      <c r="AF45" s="13" t="str">
        <f t="shared" si="28"/>
        <v/>
      </c>
      <c r="AG45" s="78" t="str">
        <f t="shared" si="15"/>
        <v/>
      </c>
      <c r="AH45" s="79" t="str">
        <f t="shared" si="16"/>
        <v/>
      </c>
      <c r="AI45" s="79" t="str">
        <f t="shared" si="17"/>
        <v/>
      </c>
      <c r="AJ45" s="79" t="str">
        <f t="shared" si="18"/>
        <v/>
      </c>
      <c r="AK45" s="78" t="str">
        <f t="shared" si="19"/>
        <v/>
      </c>
      <c r="AL45" s="79" t="str">
        <f t="shared" si="20"/>
        <v/>
      </c>
      <c r="AM45" s="79" t="str">
        <f t="shared" si="26"/>
        <v/>
      </c>
      <c r="AN45" s="80" t="str">
        <f t="shared" si="21"/>
        <v/>
      </c>
    </row>
    <row r="46" spans="1:40">
      <c r="B46" s="4"/>
      <c r="C46" s="84" t="str">
        <f>CONCATENATE("M: ",COUNTIF(C$6:C$45,"M"))</f>
        <v>M: 0</v>
      </c>
      <c r="D46" s="85" t="str">
        <f>CONCATENATE("N: ",COUNTIF(D$6:D$45,"N"))</f>
        <v>N: 0</v>
      </c>
      <c r="E46" s="85" t="str">
        <f>CONCATENATE("O: ",COUNTIF(E$6:E$45,"O"))</f>
        <v>O: 0</v>
      </c>
      <c r="F46" s="85" t="str">
        <f>CONCATENATE("N: ",COUNTIF(F$6:F$45,"N"))</f>
        <v>N: 0</v>
      </c>
      <c r="G46" s="86" t="str">
        <f>CONCATENATE("N: ",COUNTIF(G$6:G$45,"N"))</f>
        <v>N: 0</v>
      </c>
      <c r="H46" s="170"/>
      <c r="I46" s="171"/>
      <c r="J46" s="171"/>
      <c r="K46" s="171"/>
      <c r="L46" s="172"/>
      <c r="M46" s="15" t="str">
        <f>IF(H6="","",COUNTIF(M6:M35,"Y")/(COUNTIF(M6:M35,"Y")+COUNTIF(M6:M35,"N")))</f>
        <v/>
      </c>
      <c r="N46" s="15" t="str">
        <f>IF(I6="","",COUNTIF(N6:N35,"Y")/(COUNTIF(N6:N35,"Y")+COUNTIF(N6:N35,"N")))</f>
        <v/>
      </c>
      <c r="O46" s="15" t="str">
        <f>IF(J6="","",COUNTIF(O6:O35,"Y")/(COUNTIF(O6:O35,"Y")+COUNTIF(O6:O35,"N")))</f>
        <v/>
      </c>
      <c r="P46" s="15" t="str">
        <f>IF(K6="","",COUNTIF(P6:P35,"Y")/(COUNTIF(P6:P35,"Y")+COUNTIF(P6:P35,"N")))</f>
        <v/>
      </c>
      <c r="Q46" s="15" t="str">
        <f>IF(L6="","",COUNTIF(Q6:Q35,"Y")/(COUNTIF(Q6:Q35,"Y")+COUNTIF(Q6:Q35,"N")))</f>
        <v/>
      </c>
      <c r="R46" s="176"/>
      <c r="S46" s="177"/>
      <c r="T46" s="177"/>
      <c r="U46" s="177"/>
      <c r="V46" s="178"/>
      <c r="W46" s="15" t="str">
        <f>IF(R6="","",COUNTIF(W6:W35,"Y")/(COUNTIF(W6:W35,"Y")+COUNTIF(W6:W35,"N")))</f>
        <v/>
      </c>
      <c r="X46" s="15" t="str">
        <f>IF(S6="","",COUNTIF(X6:X35,"Y")/(COUNTIF(X6:X35,"Y")+COUNTIF(X6:X35,"N")))</f>
        <v/>
      </c>
      <c r="Y46" s="15" t="str">
        <f>IF(T6="","",COUNTIF(Y6:Y35,"Y")/(COUNTIF(Y6:Y35,"Y")+COUNTIF(Y6:Y35,"N")))</f>
        <v/>
      </c>
      <c r="Z46" s="15" t="str">
        <f>IF(U6="","",COUNTIF(Z6:Z35,"Y")/(COUNTIF(Z6:Z35,"Y")+COUNTIF(Z6:Z35,"N")))</f>
        <v/>
      </c>
      <c r="AA46" s="15" t="str">
        <f>IF(V6="","",COUNTIF(AA6:AA35,"Y")/(COUNTIF(AA6:AA35,"Y")+COUNTIF(AA6:AA35,"N")))</f>
        <v/>
      </c>
      <c r="AB46" s="38" t="str">
        <f>IF(R6="","",COUNTIF(AB6:AB35,"&gt;0")/(COUNTIF(AB6:AB35,"&gt;0")+COUNTIF(AB6:AB35,"&lt;=0")))</f>
        <v/>
      </c>
      <c r="AC46" s="15" t="str">
        <f>IF(S6="","",COUNTIF(AC6:AC35,"&gt;0")/(COUNTIF(AC6:AC35,"&gt;0")+COUNTIF(AC6:AC35,"&lt;=0")))</f>
        <v/>
      </c>
      <c r="AD46" s="15" t="str">
        <f>IF(T6="","",COUNTIF(AD6:AD35,"&gt;0")/(COUNTIF(AD6:AD35,"&gt;0")+COUNTIF(AD6:AD35,"&lt;=0")))</f>
        <v/>
      </c>
      <c r="AE46" s="15" t="str">
        <f>IF(U6="","",COUNTIF(AE6:AE35,"&gt;0")/(COUNTIF(AE6:AE35,"&gt;0")+COUNTIF(AE6:AE35,"&lt;=0")))</f>
        <v/>
      </c>
      <c r="AF46" s="39" t="str">
        <f>IF(V6="","",COUNTIF(AF6:AF35,"&gt;0")/(COUNTIF(AF6:AF35,"&gt;0")+COUNTIF(AF6:AF35,"&lt;=0")))</f>
        <v/>
      </c>
    </row>
    <row r="47" spans="1:40">
      <c r="C47" s="5" t="str">
        <f>CONCATENATE("F: ",COUNTIF(C$6:C$45,"F"))</f>
        <v>F: 0</v>
      </c>
      <c r="D47" s="6" t="str">
        <f>CONCATENATE("Y: ",COUNTIF(D$6:D$45,"Y"))</f>
        <v>Y: 0</v>
      </c>
      <c r="E47" s="6" t="str">
        <f>CONCATENATE("W: ",COUNTIF(E$6:E$45,"W"))</f>
        <v>W: 0</v>
      </c>
      <c r="F47" s="6" t="str">
        <f>CONCATENATE("Y: ",COUNTIF(F$6:F$45,"Y"))</f>
        <v>Y: 0</v>
      </c>
      <c r="G47" s="72" t="str">
        <f>CONCATENATE("Y: ",COUNTIF(G$6:G$45,"Y"))</f>
        <v>Y: 0</v>
      </c>
      <c r="H47" s="173"/>
      <c r="I47" s="174"/>
      <c r="J47" s="174"/>
      <c r="K47" s="174"/>
      <c r="L47" s="175"/>
      <c r="M47" s="151" t="s">
        <v>27</v>
      </c>
      <c r="N47" s="151"/>
      <c r="O47" s="151"/>
      <c r="P47" s="151"/>
      <c r="Q47" s="151"/>
      <c r="R47" s="179"/>
      <c r="S47" s="180"/>
      <c r="T47" s="180"/>
      <c r="U47" s="180"/>
      <c r="V47" s="181"/>
      <c r="W47" s="151" t="s">
        <v>27</v>
      </c>
      <c r="X47" s="151"/>
      <c r="Y47" s="151"/>
      <c r="Z47" s="151"/>
      <c r="AA47" s="152"/>
      <c r="AB47" s="182" t="s">
        <v>22</v>
      </c>
      <c r="AC47" s="183"/>
      <c r="AD47" s="183"/>
      <c r="AE47" s="183"/>
      <c r="AF47" s="184"/>
    </row>
    <row r="49" spans="2:13">
      <c r="B49" s="150" t="s">
        <v>33</v>
      </c>
      <c r="C49" s="151"/>
      <c r="D49" s="151"/>
      <c r="E49" s="151"/>
      <c r="F49" s="151"/>
      <c r="G49" s="152"/>
      <c r="H49" s="66"/>
    </row>
    <row r="50" spans="2:13">
      <c r="B50" s="10" t="s">
        <v>34</v>
      </c>
      <c r="C50" s="10" t="s">
        <v>23</v>
      </c>
      <c r="D50" s="10" t="s">
        <v>24</v>
      </c>
      <c r="E50" s="10" t="s">
        <v>25</v>
      </c>
      <c r="F50" s="10" t="s">
        <v>66</v>
      </c>
      <c r="G50" s="18" t="s">
        <v>26</v>
      </c>
    </row>
    <row r="51" spans="2:13">
      <c r="B51" s="10" t="s">
        <v>35</v>
      </c>
      <c r="C51" s="18" t="str">
        <f>IF('Student Data'!C84="","",'Student Data'!C84)</f>
        <v/>
      </c>
      <c r="D51" s="18" t="str">
        <f>IF('Student Data'!D84="","",'Student Data'!D84)</f>
        <v/>
      </c>
      <c r="E51" s="18" t="str">
        <f>IF('Student Data'!E84="","",'Student Data'!E84)</f>
        <v/>
      </c>
      <c r="F51" s="57" t="str">
        <f>IF('Student Data'!F84="","",'Student Data'!F84)</f>
        <v/>
      </c>
      <c r="G51" s="18" t="str">
        <f>IF(C51="","",SUM(C51:F51))</f>
        <v/>
      </c>
    </row>
    <row r="52" spans="2:13">
      <c r="B52" s="167"/>
      <c r="C52" s="167"/>
      <c r="D52" s="167"/>
      <c r="E52" s="167"/>
      <c r="F52" s="167"/>
      <c r="G52" s="167"/>
    </row>
    <row r="54" spans="2:13">
      <c r="B54" s="87" t="s">
        <v>102</v>
      </c>
    </row>
    <row r="56" spans="2:13">
      <c r="B56"/>
      <c r="C56" s="67" t="s">
        <v>112</v>
      </c>
      <c r="D56"/>
      <c r="E56"/>
      <c r="F56"/>
      <c r="G56"/>
      <c r="H56"/>
      <c r="I56"/>
      <c r="J56"/>
    </row>
    <row r="57" spans="2:13">
      <c r="B57" s="67" t="s">
        <v>1</v>
      </c>
      <c r="C57" t="s">
        <v>113</v>
      </c>
      <c r="D57" t="s">
        <v>114</v>
      </c>
      <c r="E57" t="s">
        <v>115</v>
      </c>
      <c r="F57" t="s">
        <v>120</v>
      </c>
      <c r="G57" t="s">
        <v>116</v>
      </c>
      <c r="H57" t="s">
        <v>119</v>
      </c>
      <c r="I57" t="s">
        <v>117</v>
      </c>
      <c r="J57" t="s">
        <v>118</v>
      </c>
      <c r="L57" s="8"/>
      <c r="M57" s="8" t="s">
        <v>109</v>
      </c>
    </row>
    <row r="58" spans="2:13">
      <c r="B58" s="140" t="s">
        <v>8</v>
      </c>
      <c r="C58" s="69"/>
      <c r="D58" s="69"/>
      <c r="E58" s="69"/>
      <c r="F58" s="69"/>
      <c r="G58" s="69"/>
      <c r="H58" s="69"/>
      <c r="I58" s="69"/>
      <c r="J58" s="69"/>
      <c r="L58" s="8" t="s">
        <v>85</v>
      </c>
      <c r="M58" s="8">
        <f>COUNTIF(C$6:C$45,"F")</f>
        <v>0</v>
      </c>
    </row>
    <row r="59" spans="2:13">
      <c r="B59"/>
      <c r="C59"/>
      <c r="D59"/>
      <c r="E59"/>
      <c r="F59"/>
      <c r="G59"/>
      <c r="H59"/>
      <c r="I59"/>
      <c r="J59"/>
      <c r="L59" s="8" t="s">
        <v>3</v>
      </c>
      <c r="M59" s="8">
        <f>COUNTIF(C$6:C$45,"M")</f>
        <v>0</v>
      </c>
    </row>
    <row r="60" spans="2:13">
      <c r="B60"/>
      <c r="C60"/>
      <c r="D60"/>
      <c r="E60"/>
      <c r="F60"/>
      <c r="G60"/>
      <c r="H60"/>
      <c r="I60"/>
      <c r="J60"/>
    </row>
    <row r="61" spans="2:13">
      <c r="B61"/>
      <c r="C61"/>
      <c r="D61"/>
      <c r="E61"/>
      <c r="F61"/>
      <c r="G61"/>
      <c r="H61"/>
      <c r="I61"/>
      <c r="J61"/>
    </row>
    <row r="64" spans="2:13">
      <c r="B64"/>
      <c r="C64" s="67" t="s">
        <v>112</v>
      </c>
      <c r="D64"/>
      <c r="E64"/>
      <c r="F64"/>
      <c r="G64"/>
      <c r="H64"/>
      <c r="I64"/>
      <c r="J64"/>
    </row>
    <row r="65" spans="2:16">
      <c r="B65" s="67" t="s">
        <v>2</v>
      </c>
      <c r="C65" t="s">
        <v>113</v>
      </c>
      <c r="D65" t="s">
        <v>114</v>
      </c>
      <c r="E65" t="s">
        <v>115</v>
      </c>
      <c r="F65" t="s">
        <v>120</v>
      </c>
      <c r="G65" t="s">
        <v>116</v>
      </c>
      <c r="H65" t="s">
        <v>119</v>
      </c>
      <c r="I65" t="s">
        <v>117</v>
      </c>
      <c r="J65" t="s">
        <v>118</v>
      </c>
      <c r="L65" s="8"/>
      <c r="M65" s="8" t="s">
        <v>109</v>
      </c>
    </row>
    <row r="66" spans="2:16">
      <c r="B66" s="140" t="s">
        <v>8</v>
      </c>
      <c r="C66" s="69"/>
      <c r="D66" s="69"/>
      <c r="E66" s="69"/>
      <c r="F66" s="69"/>
      <c r="G66" s="69"/>
      <c r="H66" s="69"/>
      <c r="I66" s="69"/>
      <c r="J66" s="69"/>
      <c r="L66" s="8" t="s">
        <v>4</v>
      </c>
      <c r="M66" s="8">
        <f>COUNTIF(D$6:D$45,"N")</f>
        <v>0</v>
      </c>
    </row>
    <row r="67" spans="2:16">
      <c r="B67"/>
      <c r="C67"/>
      <c r="D67"/>
      <c r="E67"/>
      <c r="F67"/>
      <c r="G67"/>
      <c r="H67"/>
      <c r="I67"/>
      <c r="J67"/>
      <c r="L67" s="8" t="s">
        <v>5</v>
      </c>
      <c r="M67" s="8">
        <f>COUNTIF(D$6:D$45,"Y")</f>
        <v>0</v>
      </c>
    </row>
    <row r="68" spans="2:16">
      <c r="B68"/>
      <c r="C68"/>
      <c r="D68"/>
      <c r="E68"/>
      <c r="F68"/>
      <c r="G68"/>
      <c r="H68"/>
      <c r="I68"/>
      <c r="J68"/>
    </row>
    <row r="69" spans="2:16">
      <c r="B69"/>
      <c r="C69"/>
      <c r="D69"/>
      <c r="E69"/>
      <c r="F69"/>
      <c r="G69"/>
      <c r="H69"/>
      <c r="I69"/>
      <c r="J69"/>
    </row>
    <row r="70" spans="2:16">
      <c r="B70"/>
      <c r="C70"/>
      <c r="D70" s="24"/>
      <c r="E70" s="24"/>
      <c r="F70" s="24"/>
      <c r="G70" s="24"/>
      <c r="H70" s="22"/>
      <c r="I70" s="22"/>
      <c r="J70" s="22"/>
      <c r="K70" s="22"/>
      <c r="L70" s="22"/>
      <c r="M70" s="22"/>
      <c r="N70" s="22"/>
      <c r="O70" s="22"/>
      <c r="P70" s="22"/>
    </row>
    <row r="71" spans="2:16">
      <c r="N71" s="22"/>
      <c r="O71" s="22"/>
      <c r="P71" s="22"/>
    </row>
    <row r="72" spans="2:16">
      <c r="B72"/>
      <c r="C72" s="67" t="s">
        <v>112</v>
      </c>
      <c r="D72"/>
      <c r="E72"/>
      <c r="F72"/>
      <c r="G72"/>
      <c r="H72"/>
      <c r="I72"/>
      <c r="J72"/>
      <c r="N72" s="22"/>
      <c r="O72" s="22"/>
      <c r="P72" s="22"/>
    </row>
    <row r="73" spans="2:16">
      <c r="B73" s="67" t="s">
        <v>74</v>
      </c>
      <c r="C73" t="s">
        <v>113</v>
      </c>
      <c r="D73" t="s">
        <v>114</v>
      </c>
      <c r="E73" t="s">
        <v>115</v>
      </c>
      <c r="F73" t="s">
        <v>120</v>
      </c>
      <c r="G73" t="s">
        <v>116</v>
      </c>
      <c r="H73" t="s">
        <v>119</v>
      </c>
      <c r="I73" t="s">
        <v>117</v>
      </c>
      <c r="J73" t="s">
        <v>118</v>
      </c>
      <c r="L73" s="8"/>
      <c r="M73" s="8" t="s">
        <v>109</v>
      </c>
      <c r="N73" s="22"/>
      <c r="O73" s="22"/>
      <c r="P73" s="22"/>
    </row>
    <row r="74" spans="2:16">
      <c r="B74" s="140" t="s">
        <v>8</v>
      </c>
      <c r="C74" s="69"/>
      <c r="D74" s="69"/>
      <c r="E74" s="69"/>
      <c r="F74" s="69"/>
      <c r="G74" s="69"/>
      <c r="H74" s="69"/>
      <c r="I74" s="69"/>
      <c r="J74" s="69"/>
      <c r="L74" s="8" t="s">
        <v>86</v>
      </c>
      <c r="M74" s="8">
        <f>COUNTIF(E$6:E$45,"o")</f>
        <v>0</v>
      </c>
      <c r="N74" s="22"/>
      <c r="O74" s="22"/>
      <c r="P74" s="22"/>
    </row>
    <row r="75" spans="2:16">
      <c r="B75"/>
      <c r="C75"/>
      <c r="D75"/>
      <c r="E75"/>
      <c r="F75"/>
      <c r="G75"/>
      <c r="H75"/>
      <c r="I75"/>
      <c r="J75"/>
      <c r="L75" s="8" t="s">
        <v>6</v>
      </c>
      <c r="M75" s="8">
        <f>COUNTIF(E$6:E$45,"w")</f>
        <v>0</v>
      </c>
      <c r="N75" s="22"/>
      <c r="O75" s="22"/>
      <c r="P75" s="22"/>
    </row>
    <row r="76" spans="2:16">
      <c r="B76"/>
      <c r="C76"/>
      <c r="D76"/>
      <c r="E76"/>
      <c r="F76"/>
      <c r="G76"/>
      <c r="H76"/>
      <c r="I76"/>
      <c r="J76"/>
      <c r="N76" s="22"/>
      <c r="O76" s="22"/>
      <c r="P76" s="22"/>
    </row>
    <row r="77" spans="2:16">
      <c r="B77"/>
      <c r="C77"/>
      <c r="D77"/>
      <c r="E77"/>
      <c r="F77"/>
      <c r="G77"/>
      <c r="H77"/>
      <c r="I77"/>
      <c r="J77"/>
      <c r="N77" s="22"/>
      <c r="O77" s="22"/>
      <c r="P77" s="22"/>
    </row>
    <row r="78" spans="2:16">
      <c r="B78" s="23"/>
      <c r="C78" s="24"/>
      <c r="D78" s="24"/>
      <c r="E78" s="24"/>
      <c r="F78" s="24"/>
      <c r="G78" s="24"/>
      <c r="H78" s="22"/>
      <c r="I78" s="22"/>
      <c r="J78" s="22"/>
      <c r="K78" s="22"/>
      <c r="L78" s="22"/>
      <c r="M78" s="22"/>
      <c r="N78" s="22"/>
      <c r="O78" s="22"/>
      <c r="P78" s="22"/>
    </row>
    <row r="79" spans="2:16">
      <c r="N79" s="22"/>
      <c r="O79" s="22"/>
      <c r="P79" s="22"/>
    </row>
    <row r="80" spans="2:16">
      <c r="B80"/>
      <c r="C80" s="67" t="s">
        <v>112</v>
      </c>
      <c r="D80"/>
      <c r="E80"/>
      <c r="F80"/>
      <c r="G80"/>
      <c r="H80"/>
      <c r="I80"/>
      <c r="J80"/>
      <c r="N80" s="22"/>
      <c r="O80" s="22"/>
      <c r="P80" s="22"/>
    </row>
    <row r="81" spans="2:13">
      <c r="B81" s="67" t="s">
        <v>75</v>
      </c>
      <c r="C81" t="s">
        <v>113</v>
      </c>
      <c r="D81" t="s">
        <v>114</v>
      </c>
      <c r="E81" t="s">
        <v>115</v>
      </c>
      <c r="F81" t="s">
        <v>120</v>
      </c>
      <c r="G81" t="s">
        <v>116</v>
      </c>
      <c r="H81" t="s">
        <v>119</v>
      </c>
      <c r="I81" t="s">
        <v>117</v>
      </c>
      <c r="J81" t="s">
        <v>118</v>
      </c>
      <c r="L81" s="8"/>
      <c r="M81" s="8" t="s">
        <v>109</v>
      </c>
    </row>
    <row r="82" spans="2:13">
      <c r="B82" s="140" t="s">
        <v>8</v>
      </c>
      <c r="C82" s="69"/>
      <c r="D82" s="69"/>
      <c r="E82" s="69"/>
      <c r="F82" s="69"/>
      <c r="G82" s="69"/>
      <c r="H82" s="69"/>
      <c r="I82" s="69"/>
      <c r="J82" s="69"/>
      <c r="L82" s="8" t="s">
        <v>4</v>
      </c>
      <c r="M82" s="8">
        <f>COUNTIF(F$6:F$45,"n")</f>
        <v>0</v>
      </c>
    </row>
    <row r="83" spans="2:13">
      <c r="B83"/>
      <c r="C83"/>
      <c r="D83"/>
      <c r="E83"/>
      <c r="F83"/>
      <c r="G83"/>
      <c r="H83"/>
      <c r="I83"/>
      <c r="J83"/>
      <c r="L83" s="8" t="s">
        <v>5</v>
      </c>
      <c r="M83" s="8">
        <f>COUNTIF(F$6:F$45,"y")</f>
        <v>0</v>
      </c>
    </row>
    <row r="84" spans="2:13">
      <c r="B84"/>
      <c r="C84"/>
      <c r="D84"/>
      <c r="E84"/>
      <c r="F84"/>
      <c r="G84"/>
      <c r="H84"/>
      <c r="I84"/>
      <c r="J84"/>
    </row>
    <row r="85" spans="2:13">
      <c r="B85"/>
      <c r="C85"/>
      <c r="D85"/>
      <c r="E85"/>
      <c r="F85"/>
      <c r="G85"/>
      <c r="H85"/>
      <c r="I85"/>
      <c r="J85"/>
    </row>
    <row r="88" spans="2:13">
      <c r="B88"/>
      <c r="C88" s="67" t="s">
        <v>112</v>
      </c>
      <c r="D88"/>
      <c r="E88"/>
      <c r="F88"/>
      <c r="G88"/>
      <c r="H88"/>
      <c r="I88"/>
      <c r="J88"/>
    </row>
    <row r="89" spans="2:13">
      <c r="B89" s="67" t="s">
        <v>78</v>
      </c>
      <c r="C89" t="s">
        <v>113</v>
      </c>
      <c r="D89" t="s">
        <v>114</v>
      </c>
      <c r="E89" t="s">
        <v>115</v>
      </c>
      <c r="F89" t="s">
        <v>120</v>
      </c>
      <c r="G89" t="s">
        <v>116</v>
      </c>
      <c r="H89" t="s">
        <v>119</v>
      </c>
      <c r="I89" t="s">
        <v>117</v>
      </c>
      <c r="J89" t="s">
        <v>118</v>
      </c>
      <c r="L89" s="8"/>
      <c r="M89" s="8" t="s">
        <v>109</v>
      </c>
    </row>
    <row r="90" spans="2:13">
      <c r="B90" s="140" t="s">
        <v>8</v>
      </c>
      <c r="C90" s="69"/>
      <c r="D90" s="69"/>
      <c r="E90" s="69"/>
      <c r="F90" s="69"/>
      <c r="G90" s="69"/>
      <c r="H90" s="69"/>
      <c r="I90" s="69"/>
      <c r="J90" s="69"/>
      <c r="L90" s="8" t="s">
        <v>4</v>
      </c>
      <c r="M90" s="8">
        <f>COUNTIF(G$6:G$45,"n")</f>
        <v>0</v>
      </c>
    </row>
    <row r="91" spans="2:13">
      <c r="B91"/>
      <c r="C91"/>
      <c r="D91"/>
      <c r="E91"/>
      <c r="F91"/>
      <c r="G91"/>
      <c r="H91"/>
      <c r="I91"/>
      <c r="J91"/>
      <c r="L91" s="8" t="s">
        <v>5</v>
      </c>
      <c r="M91" s="8">
        <f>COUNTIF(G$6:G$45,"y")</f>
        <v>0</v>
      </c>
    </row>
    <row r="92" spans="2:13">
      <c r="B92"/>
      <c r="C92"/>
      <c r="D92"/>
      <c r="E92"/>
      <c r="F92"/>
      <c r="G92"/>
      <c r="H92"/>
      <c r="I92"/>
      <c r="J92"/>
    </row>
    <row r="93" spans="2:13">
      <c r="B93"/>
      <c r="C93"/>
      <c r="D93"/>
      <c r="E93"/>
      <c r="F93"/>
      <c r="G93"/>
      <c r="H93"/>
      <c r="I93"/>
      <c r="J93"/>
    </row>
    <row r="94" spans="2:13">
      <c r="B94"/>
      <c r="C94"/>
      <c r="D94"/>
      <c r="E94"/>
      <c r="F94"/>
      <c r="G94"/>
      <c r="H94"/>
      <c r="I94"/>
      <c r="J94"/>
    </row>
  </sheetData>
  <mergeCells count="17">
    <mergeCell ref="B1:AF1"/>
    <mergeCell ref="AB47:AF47"/>
    <mergeCell ref="AB4:AF4"/>
    <mergeCell ref="W4:AA4"/>
    <mergeCell ref="W47:AA47"/>
    <mergeCell ref="B2:W2"/>
    <mergeCell ref="AG4:AJ4"/>
    <mergeCell ref="AK4:AN4"/>
    <mergeCell ref="B52:G52"/>
    <mergeCell ref="B4:G4"/>
    <mergeCell ref="H4:L4"/>
    <mergeCell ref="R4:V4"/>
    <mergeCell ref="M4:Q4"/>
    <mergeCell ref="M47:Q47"/>
    <mergeCell ref="B49:G49"/>
    <mergeCell ref="H46:L47"/>
    <mergeCell ref="R46:V47"/>
  </mergeCells>
  <phoneticPr fontId="0" type="noConversion"/>
  <conditionalFormatting sqref="C86 C95:C65538 C78 C51:F51 C3:C5 C46:C48 C1">
    <cfRule type="cellIs" dxfId="71" priority="8" stopIfTrue="1" operator="equal">
      <formula>"M"</formula>
    </cfRule>
  </conditionalFormatting>
  <conditionalFormatting sqref="G95:G65538 G86 D86 D95:D65538 G70 D70 D78 G78 G51 G3:G5 D51 D46:D48 G46:G48 D3:D5 D1 G1">
    <cfRule type="cellIs" dxfId="70" priority="7" stopIfTrue="1" operator="equal">
      <formula>"N"</formula>
    </cfRule>
  </conditionalFormatting>
  <conditionalFormatting sqref="E86:F86 E95:F65538 E70:F70 E78:F78 E51:F51 E3:F5 E46:F48 E1:F1">
    <cfRule type="cellIs" dxfId="69" priority="6" stopIfTrue="1" operator="equal">
      <formula>"O"</formula>
    </cfRule>
  </conditionalFormatting>
  <pageMargins left="0.7" right="0.54" top="0.66" bottom="0.75" header="0.3" footer="0.3"/>
  <pageSetup scale="64" orientation="landscape" r:id="rId6"/>
  <ignoredErrors>
    <ignoredError sqref="E46:E47" formula="1"/>
  </ignoredErrors>
</worksheet>
</file>

<file path=xl/worksheets/sheet8.xml><?xml version="1.0" encoding="utf-8"?>
<worksheet xmlns="http://schemas.openxmlformats.org/spreadsheetml/2006/main" xmlns:r="http://schemas.openxmlformats.org/officeDocument/2006/relationships">
  <dimension ref="A1:AC102"/>
  <sheetViews>
    <sheetView workbookViewId="0">
      <selection activeCell="A2" sqref="A2"/>
    </sheetView>
  </sheetViews>
  <sheetFormatPr defaultRowHeight="12.75"/>
  <cols>
    <col min="2" max="2" width="11.85546875" customWidth="1"/>
    <col min="3" max="3" width="13.42578125" customWidth="1"/>
    <col min="6" max="6" width="9.140625" style="136"/>
    <col min="7" max="7" width="12.140625" customWidth="1"/>
    <col min="13" max="13" width="10.85546875" bestFit="1" customWidth="1"/>
    <col min="22" max="23" width="10" bestFit="1" customWidth="1"/>
    <col min="25" max="25" width="10" bestFit="1" customWidth="1"/>
  </cols>
  <sheetData>
    <row r="1" spans="1:29" s="127" customFormat="1">
      <c r="A1" s="131" t="s">
        <v>162</v>
      </c>
      <c r="B1" s="131" t="s">
        <v>133</v>
      </c>
      <c r="C1" s="131" t="s">
        <v>134</v>
      </c>
      <c r="D1" s="131" t="s">
        <v>135</v>
      </c>
      <c r="E1" s="131" t="s">
        <v>136</v>
      </c>
      <c r="F1" s="134" t="s">
        <v>137</v>
      </c>
      <c r="G1" s="131" t="s">
        <v>156</v>
      </c>
      <c r="H1" s="131" t="s">
        <v>0</v>
      </c>
      <c r="I1" s="131" t="s">
        <v>1</v>
      </c>
      <c r="J1" s="131" t="s">
        <v>2</v>
      </c>
      <c r="K1" s="131" t="s">
        <v>74</v>
      </c>
      <c r="L1" s="131" t="s">
        <v>75</v>
      </c>
      <c r="M1" s="131" t="s">
        <v>78</v>
      </c>
      <c r="N1" s="131" t="s">
        <v>9</v>
      </c>
      <c r="O1" s="131" t="s">
        <v>10</v>
      </c>
      <c r="P1" s="131" t="s">
        <v>11</v>
      </c>
      <c r="Q1" s="131" t="s">
        <v>65</v>
      </c>
      <c r="R1" s="132" t="s">
        <v>13</v>
      </c>
      <c r="S1" s="132" t="s">
        <v>14</v>
      </c>
      <c r="T1" s="132" t="s">
        <v>15</v>
      </c>
      <c r="U1" s="131" t="s">
        <v>64</v>
      </c>
      <c r="V1" s="131" t="s">
        <v>148</v>
      </c>
      <c r="W1" s="131" t="s">
        <v>149</v>
      </c>
      <c r="X1" s="131" t="s">
        <v>150</v>
      </c>
      <c r="Y1" s="132" t="s">
        <v>151</v>
      </c>
      <c r="Z1" s="131" t="s">
        <v>152</v>
      </c>
      <c r="AA1" s="131" t="s">
        <v>153</v>
      </c>
      <c r="AB1" s="131" t="s">
        <v>154</v>
      </c>
      <c r="AC1" s="132" t="s">
        <v>155</v>
      </c>
    </row>
    <row r="2" spans="1:29">
      <c r="A2" s="129"/>
      <c r="B2" s="129" t="str">
        <f>IF('Student Data'!B33="","",'Student Data'!$B$5)</f>
        <v/>
      </c>
      <c r="C2" s="139" t="str">
        <f>IF('Student Data'!B33="","",'Student Data'!$C$5)</f>
        <v/>
      </c>
      <c r="D2" s="129" t="str">
        <f>IF('Student Data'!B33="","",'Student Data'!$D$5)</f>
        <v/>
      </c>
      <c r="E2" s="129" t="str">
        <f>IF('Student Data'!B33="","",'Student Data'!$E$5)</f>
        <v/>
      </c>
      <c r="F2" s="135" t="str">
        <f>IF('Student Data'!B33="","",'Student Data'!$F$5)</f>
        <v/>
      </c>
      <c r="G2" s="129" t="str">
        <f>IF('Student Data'!B33="","",'Student Data'!A33)</f>
        <v/>
      </c>
      <c r="H2" s="129" t="str">
        <f>IF('Student Data'!B33="","",'Student Data'!B33)</f>
        <v/>
      </c>
      <c r="I2" s="129" t="str">
        <f>IF('Student Data'!C33="","",'Student Data'!C33)</f>
        <v/>
      </c>
      <c r="J2" s="129" t="str">
        <f>IF('Student Data'!D33="","",'Student Data'!D33)</f>
        <v/>
      </c>
      <c r="K2" s="129" t="str">
        <f>IF('Student Data'!E33="","",'Student Data'!E33)</f>
        <v/>
      </c>
      <c r="L2" s="129" t="str">
        <f>IF('Student Data'!F33="","",'Student Data'!F33)</f>
        <v/>
      </c>
      <c r="M2" s="129" t="str">
        <f>IF('Student Data'!G33="","",'Student Data'!G33)</f>
        <v/>
      </c>
      <c r="N2" s="129" t="str">
        <f>IF('Student Data'!H33="","",'Student Data'!H33)</f>
        <v/>
      </c>
      <c r="O2" s="129" t="str">
        <f>IF('Student Data'!I33="","",'Student Data'!I33)</f>
        <v/>
      </c>
      <c r="P2" s="129" t="str">
        <f>IF('Student Data'!J33="","",'Student Data'!J33)</f>
        <v/>
      </c>
      <c r="Q2" s="129" t="str">
        <f>IF('Student Data'!K33="","",'Student Data'!K33)</f>
        <v/>
      </c>
      <c r="R2" s="129" t="str">
        <f>IF('Student Data'!L33="","",'Student Data'!L33)</f>
        <v/>
      </c>
      <c r="S2" s="129" t="str">
        <f>IF('Student Data'!M33="","",'Student Data'!M33)</f>
        <v/>
      </c>
      <c r="T2" s="129" t="str">
        <f>IF('Student Data'!N33="","",'Student Data'!N33)</f>
        <v/>
      </c>
      <c r="U2" s="129" t="str">
        <f>IF('Student Data'!O33="","",'Student Data'!O33)</f>
        <v/>
      </c>
      <c r="V2" s="129" t="str">
        <f>IF('Student Data'!B33="","",'Student Data'!$C$84)</f>
        <v/>
      </c>
      <c r="W2" s="129" t="str">
        <f>IF('Student Data'!B33="","",'Student Data'!$D$84)</f>
        <v/>
      </c>
      <c r="X2" s="129" t="str">
        <f>IF('Student Data'!B33="","",'Student Data'!$E$84)</f>
        <v/>
      </c>
      <c r="Y2" s="129" t="str">
        <f>IF('Student Data'!B33="","",'Student Data'!$F$84)</f>
        <v/>
      </c>
      <c r="Z2" s="129" t="str">
        <f>IF('Student Data'!B33="","",'Student Data'!$J$84)</f>
        <v/>
      </c>
      <c r="AA2" s="129" t="str">
        <f>IF('Student Data'!B33="","",'Student Data'!$K$84)</f>
        <v/>
      </c>
      <c r="AB2" s="129" t="str">
        <f>IF('Student Data'!B33="","",'Student Data'!$L$84)</f>
        <v/>
      </c>
      <c r="AC2" s="129" t="str">
        <f>IF('Student Data'!B33="","",'Student Data'!$M$84)</f>
        <v/>
      </c>
    </row>
    <row r="3" spans="1:29">
      <c r="A3" s="129"/>
      <c r="B3" s="139" t="str">
        <f>IF('Student Data'!B34="","",'Student Data'!$B$5)</f>
        <v/>
      </c>
      <c r="C3" s="139" t="str">
        <f>IF('Student Data'!B34="","",'Student Data'!$C$5)</f>
        <v/>
      </c>
      <c r="D3" s="139" t="str">
        <f>IF('Student Data'!B34="","",'Student Data'!$D$5)</f>
        <v/>
      </c>
      <c r="E3" s="139" t="str">
        <f>IF('Student Data'!B34="","",'Student Data'!$E$5)</f>
        <v/>
      </c>
      <c r="F3" s="135" t="str">
        <f>IF('Student Data'!B34="","",'Student Data'!$F$5)</f>
        <v/>
      </c>
      <c r="G3" s="139" t="str">
        <f>IF('Student Data'!B34="","",'Student Data'!A34)</f>
        <v/>
      </c>
      <c r="H3" s="129" t="str">
        <f>IF('Student Data'!B34="","",'Student Data'!B34)</f>
        <v/>
      </c>
      <c r="I3" s="129" t="str">
        <f>IF('Student Data'!C34="","",'Student Data'!C34)</f>
        <v/>
      </c>
      <c r="J3" s="129" t="str">
        <f>IF('Student Data'!D34="","",'Student Data'!D34)</f>
        <v/>
      </c>
      <c r="K3" s="129" t="str">
        <f>IF('Student Data'!E34="","",'Student Data'!E34)</f>
        <v/>
      </c>
      <c r="L3" s="129" t="str">
        <f>IF('Student Data'!F34="","",'Student Data'!F34)</f>
        <v/>
      </c>
      <c r="M3" s="129" t="str">
        <f>IF('Student Data'!G34="","",'Student Data'!G34)</f>
        <v/>
      </c>
      <c r="N3" s="129" t="str">
        <f>IF('Student Data'!H34="","",'Student Data'!H34)</f>
        <v/>
      </c>
      <c r="O3" s="129" t="str">
        <f>IF('Student Data'!I34="","",'Student Data'!I34)</f>
        <v/>
      </c>
      <c r="P3" s="129" t="str">
        <f>IF('Student Data'!J34="","",'Student Data'!J34)</f>
        <v/>
      </c>
      <c r="Q3" s="129" t="str">
        <f>IF('Student Data'!K34="","",'Student Data'!K34)</f>
        <v/>
      </c>
      <c r="R3" s="129" t="str">
        <f>IF('Student Data'!L34="","",'Student Data'!L34)</f>
        <v/>
      </c>
      <c r="S3" s="129" t="str">
        <f>IF('Student Data'!M34="","",'Student Data'!M34)</f>
        <v/>
      </c>
      <c r="T3" s="129" t="str">
        <f>IF('Student Data'!N34="","",'Student Data'!N34)</f>
        <v/>
      </c>
      <c r="U3" s="129" t="str">
        <f>IF('Student Data'!O34="","",'Student Data'!O34)</f>
        <v/>
      </c>
      <c r="V3" s="129" t="str">
        <f>IF('Student Data'!B34="","",'Student Data'!$C$84)</f>
        <v/>
      </c>
      <c r="W3" s="129" t="str">
        <f>IF('Student Data'!B34="","",'Student Data'!$D$84)</f>
        <v/>
      </c>
      <c r="X3" s="129" t="str">
        <f>IF('Student Data'!B34="","",'Student Data'!$E$84)</f>
        <v/>
      </c>
      <c r="Y3" s="129" t="str">
        <f>IF('Student Data'!B34="","",'Student Data'!$F$84)</f>
        <v/>
      </c>
      <c r="Z3" s="129" t="str">
        <f>IF('Student Data'!B34="","",'Student Data'!$J$84)</f>
        <v/>
      </c>
      <c r="AA3" s="139" t="str">
        <f>IF('Student Data'!B34="","",'Student Data'!$K$84)</f>
        <v/>
      </c>
      <c r="AB3" s="139" t="str">
        <f>IF('Student Data'!B34="","",'Student Data'!$L$84)</f>
        <v/>
      </c>
      <c r="AC3" s="129" t="str">
        <f>IF('Student Data'!E34="","",'Student Data'!$M$84)</f>
        <v/>
      </c>
    </row>
    <row r="4" spans="1:29">
      <c r="A4" s="129"/>
      <c r="B4" s="139" t="str">
        <f>IF('Student Data'!B35="","",'Student Data'!$B$5)</f>
        <v/>
      </c>
      <c r="C4" s="139" t="str">
        <f>IF('Student Data'!B35="","",'Student Data'!$C$5)</f>
        <v/>
      </c>
      <c r="D4" s="139" t="str">
        <f>IF('Student Data'!B35="","",'Student Data'!$D$5)</f>
        <v/>
      </c>
      <c r="E4" s="139" t="str">
        <f>IF('Student Data'!B35="","",'Student Data'!$E$5)</f>
        <v/>
      </c>
      <c r="F4" s="135" t="str">
        <f>IF('Student Data'!B35="","",'Student Data'!$F$5)</f>
        <v/>
      </c>
      <c r="G4" s="139" t="str">
        <f>IF('Student Data'!B35="","",'Student Data'!A35)</f>
        <v/>
      </c>
      <c r="H4" s="129" t="str">
        <f>IF('Student Data'!B35="","",'Student Data'!B35)</f>
        <v/>
      </c>
      <c r="I4" s="129" t="str">
        <f>IF('Student Data'!C35="","",'Student Data'!C35)</f>
        <v/>
      </c>
      <c r="J4" s="129" t="str">
        <f>IF('Student Data'!D35="","",'Student Data'!D35)</f>
        <v/>
      </c>
      <c r="K4" s="129" t="str">
        <f>IF('Student Data'!E35="","",'Student Data'!E35)</f>
        <v/>
      </c>
      <c r="L4" s="129" t="str">
        <f>IF('Student Data'!F35="","",'Student Data'!F35)</f>
        <v/>
      </c>
      <c r="M4" s="129" t="str">
        <f>IF('Student Data'!G35="","",'Student Data'!G35)</f>
        <v/>
      </c>
      <c r="N4" s="129" t="str">
        <f>IF('Student Data'!H35="","",'Student Data'!H35)</f>
        <v/>
      </c>
      <c r="O4" s="129" t="str">
        <f>IF('Student Data'!I35="","",'Student Data'!I35)</f>
        <v/>
      </c>
      <c r="P4" s="129" t="str">
        <f>IF('Student Data'!J35="","",'Student Data'!J35)</f>
        <v/>
      </c>
      <c r="Q4" s="129" t="str">
        <f>IF('Student Data'!K35="","",'Student Data'!K35)</f>
        <v/>
      </c>
      <c r="R4" s="129" t="str">
        <f>IF('Student Data'!L35="","",'Student Data'!L35)</f>
        <v/>
      </c>
      <c r="S4" s="129" t="str">
        <f>IF('Student Data'!M35="","",'Student Data'!M35)</f>
        <v/>
      </c>
      <c r="T4" s="129" t="str">
        <f>IF('Student Data'!N35="","",'Student Data'!N35)</f>
        <v/>
      </c>
      <c r="U4" s="129" t="str">
        <f>IF('Student Data'!O35="","",'Student Data'!O35)</f>
        <v/>
      </c>
      <c r="V4" s="129" t="str">
        <f>IF('Student Data'!B35="","",'Student Data'!$C$84)</f>
        <v/>
      </c>
      <c r="W4" s="129" t="str">
        <f>IF('Student Data'!B35="","",'Student Data'!$D$84)</f>
        <v/>
      </c>
      <c r="X4" s="129" t="str">
        <f>IF('Student Data'!B35="","",'Student Data'!$E$84)</f>
        <v/>
      </c>
      <c r="Y4" s="129" t="str">
        <f>IF('Student Data'!B35="","",'Student Data'!$F$84)</f>
        <v/>
      </c>
      <c r="Z4" s="129" t="str">
        <f>IF('Student Data'!B35="","",'Student Data'!$J$84)</f>
        <v/>
      </c>
      <c r="AA4" s="139" t="str">
        <f>IF('Student Data'!B35="","",'Student Data'!$K$84)</f>
        <v/>
      </c>
      <c r="AB4" s="139" t="str">
        <f>IF('Student Data'!B35="","",'Student Data'!$L$84)</f>
        <v/>
      </c>
      <c r="AC4" s="129" t="str">
        <f>IF('Student Data'!E35="","",'Student Data'!$M$84)</f>
        <v/>
      </c>
    </row>
    <row r="5" spans="1:29">
      <c r="A5" s="129"/>
      <c r="B5" s="139" t="str">
        <f>IF('Student Data'!B36="","",'Student Data'!$B$5)</f>
        <v/>
      </c>
      <c r="C5" s="139" t="str">
        <f>IF('Student Data'!B36="","",'Student Data'!$C$5)</f>
        <v/>
      </c>
      <c r="D5" s="139" t="str">
        <f>IF('Student Data'!B36="","",'Student Data'!$D$5)</f>
        <v/>
      </c>
      <c r="E5" s="139" t="str">
        <f>IF('Student Data'!B36="","",'Student Data'!$E$5)</f>
        <v/>
      </c>
      <c r="F5" s="135" t="str">
        <f>IF('Student Data'!B36="","",'Student Data'!$F$5)</f>
        <v/>
      </c>
      <c r="G5" s="139" t="str">
        <f>IF('Student Data'!B36="","",'Student Data'!A36)</f>
        <v/>
      </c>
      <c r="H5" s="129" t="str">
        <f>IF('Student Data'!B36="","",'Student Data'!B36)</f>
        <v/>
      </c>
      <c r="I5" s="129" t="str">
        <f>IF('Student Data'!C36="","",'Student Data'!C36)</f>
        <v/>
      </c>
      <c r="J5" s="129" t="str">
        <f>IF('Student Data'!D36="","",'Student Data'!D36)</f>
        <v/>
      </c>
      <c r="K5" s="129" t="str">
        <f>IF('Student Data'!E36="","",'Student Data'!E36)</f>
        <v/>
      </c>
      <c r="L5" s="129" t="str">
        <f>IF('Student Data'!F36="","",'Student Data'!F36)</f>
        <v/>
      </c>
      <c r="M5" s="129" t="str">
        <f>IF('Student Data'!G36="","",'Student Data'!G36)</f>
        <v/>
      </c>
      <c r="N5" s="129" t="str">
        <f>IF('Student Data'!H36="","",'Student Data'!H36)</f>
        <v/>
      </c>
      <c r="O5" s="129" t="str">
        <f>IF('Student Data'!I36="","",'Student Data'!I36)</f>
        <v/>
      </c>
      <c r="P5" s="129" t="str">
        <f>IF('Student Data'!J36="","",'Student Data'!J36)</f>
        <v/>
      </c>
      <c r="Q5" s="129" t="str">
        <f>IF('Student Data'!K36="","",'Student Data'!K36)</f>
        <v/>
      </c>
      <c r="R5" s="129" t="str">
        <f>IF('Student Data'!L36="","",'Student Data'!L36)</f>
        <v/>
      </c>
      <c r="S5" s="129" t="str">
        <f>IF('Student Data'!M36="","",'Student Data'!M36)</f>
        <v/>
      </c>
      <c r="T5" s="129" t="str">
        <f>IF('Student Data'!N36="","",'Student Data'!N36)</f>
        <v/>
      </c>
      <c r="U5" s="129" t="str">
        <f>IF('Student Data'!O36="","",'Student Data'!O36)</f>
        <v/>
      </c>
      <c r="V5" s="129" t="str">
        <f>IF('Student Data'!B36="","",'Student Data'!$C$84)</f>
        <v/>
      </c>
      <c r="W5" s="129" t="str">
        <f>IF('Student Data'!B36="","",'Student Data'!$D$84)</f>
        <v/>
      </c>
      <c r="X5" s="129" t="str">
        <f>IF('Student Data'!B36="","",'Student Data'!$E$84)</f>
        <v/>
      </c>
      <c r="Y5" s="129" t="str">
        <f>IF('Student Data'!B36="","",'Student Data'!$F$84)</f>
        <v/>
      </c>
      <c r="Z5" s="129" t="str">
        <f>IF('Student Data'!B36="","",'Student Data'!$J$84)</f>
        <v/>
      </c>
      <c r="AA5" s="139" t="str">
        <f>IF('Student Data'!B36="","",'Student Data'!$K$84)</f>
        <v/>
      </c>
      <c r="AB5" s="139" t="str">
        <f>IF('Student Data'!B36="","",'Student Data'!$L$84)</f>
        <v/>
      </c>
      <c r="AC5" s="129" t="str">
        <f>IF('Student Data'!E36="","",'Student Data'!$M$84)</f>
        <v/>
      </c>
    </row>
    <row r="6" spans="1:29">
      <c r="A6" s="129"/>
      <c r="B6" s="139" t="str">
        <f>IF('Student Data'!B37="","",'Student Data'!$B$5)</f>
        <v/>
      </c>
      <c r="C6" s="139" t="str">
        <f>IF('Student Data'!B37="","",'Student Data'!$C$5)</f>
        <v/>
      </c>
      <c r="D6" s="139" t="str">
        <f>IF('Student Data'!B37="","",'Student Data'!$D$5)</f>
        <v/>
      </c>
      <c r="E6" s="139" t="str">
        <f>IF('Student Data'!B37="","",'Student Data'!$E$5)</f>
        <v/>
      </c>
      <c r="F6" s="135" t="str">
        <f>IF('Student Data'!B37="","",'Student Data'!$F$5)</f>
        <v/>
      </c>
      <c r="G6" s="139" t="str">
        <f>IF('Student Data'!B37="","",'Student Data'!A37)</f>
        <v/>
      </c>
      <c r="H6" s="129" t="str">
        <f>IF('Student Data'!B37="","",'Student Data'!B37)</f>
        <v/>
      </c>
      <c r="I6" s="129" t="str">
        <f>IF('Student Data'!C37="","",'Student Data'!C37)</f>
        <v/>
      </c>
      <c r="J6" s="129" t="str">
        <f>IF('Student Data'!D37="","",'Student Data'!D37)</f>
        <v/>
      </c>
      <c r="K6" s="129" t="str">
        <f>IF('Student Data'!E37="","",'Student Data'!E37)</f>
        <v/>
      </c>
      <c r="L6" s="129" t="str">
        <f>IF('Student Data'!F37="","",'Student Data'!F37)</f>
        <v/>
      </c>
      <c r="M6" s="129" t="str">
        <f>IF('Student Data'!G37="","",'Student Data'!G37)</f>
        <v/>
      </c>
      <c r="N6" s="129" t="str">
        <f>IF('Student Data'!H37="","",'Student Data'!H37)</f>
        <v/>
      </c>
      <c r="O6" s="129" t="str">
        <f>IF('Student Data'!I37="","",'Student Data'!I37)</f>
        <v/>
      </c>
      <c r="P6" s="129" t="str">
        <f>IF('Student Data'!J37="","",'Student Data'!J37)</f>
        <v/>
      </c>
      <c r="Q6" s="129" t="str">
        <f>IF('Student Data'!K37="","",'Student Data'!K37)</f>
        <v/>
      </c>
      <c r="R6" s="129" t="str">
        <f>IF('Student Data'!L37="","",'Student Data'!L37)</f>
        <v/>
      </c>
      <c r="S6" s="129" t="str">
        <f>IF('Student Data'!M37="","",'Student Data'!M37)</f>
        <v/>
      </c>
      <c r="T6" s="129" t="str">
        <f>IF('Student Data'!N37="","",'Student Data'!N37)</f>
        <v/>
      </c>
      <c r="U6" s="129" t="str">
        <f>IF('Student Data'!O37="","",'Student Data'!O37)</f>
        <v/>
      </c>
      <c r="V6" s="129" t="str">
        <f>IF('Student Data'!B37="","",'Student Data'!$C$84)</f>
        <v/>
      </c>
      <c r="W6" s="129" t="str">
        <f>IF('Student Data'!B37="","",'Student Data'!$D$84)</f>
        <v/>
      </c>
      <c r="X6" s="129" t="str">
        <f>IF('Student Data'!B37="","",'Student Data'!$E$84)</f>
        <v/>
      </c>
      <c r="Y6" s="129" t="str">
        <f>IF('Student Data'!B37="","",'Student Data'!$F$84)</f>
        <v/>
      </c>
      <c r="Z6" s="129" t="str">
        <f>IF('Student Data'!B37="","",'Student Data'!$J$84)</f>
        <v/>
      </c>
      <c r="AA6" s="139" t="str">
        <f>IF('Student Data'!B37="","",'Student Data'!$K$84)</f>
        <v/>
      </c>
      <c r="AB6" s="139" t="str">
        <f>IF('Student Data'!B37="","",'Student Data'!$L$84)</f>
        <v/>
      </c>
      <c r="AC6" s="129" t="str">
        <f>IF('Student Data'!E37="","",'Student Data'!$M$84)</f>
        <v/>
      </c>
    </row>
    <row r="7" spans="1:29">
      <c r="A7" s="129"/>
      <c r="B7" s="139" t="str">
        <f>IF('Student Data'!B38="","",'Student Data'!$B$5)</f>
        <v/>
      </c>
      <c r="C7" s="139" t="str">
        <f>IF('Student Data'!B38="","",'Student Data'!$C$5)</f>
        <v/>
      </c>
      <c r="D7" s="139" t="str">
        <f>IF('Student Data'!B38="","",'Student Data'!$D$5)</f>
        <v/>
      </c>
      <c r="E7" s="139" t="str">
        <f>IF('Student Data'!B38="","",'Student Data'!$E$5)</f>
        <v/>
      </c>
      <c r="F7" s="135" t="str">
        <f>IF('Student Data'!B38="","",'Student Data'!$F$5)</f>
        <v/>
      </c>
      <c r="G7" s="139" t="str">
        <f>IF('Student Data'!B38="","",'Student Data'!A38)</f>
        <v/>
      </c>
      <c r="H7" s="129" t="str">
        <f>IF('Student Data'!B38="","",'Student Data'!B38)</f>
        <v/>
      </c>
      <c r="I7" s="129" t="str">
        <f>IF('Student Data'!C38="","",'Student Data'!C38)</f>
        <v/>
      </c>
      <c r="J7" s="129" t="str">
        <f>IF('Student Data'!D38="","",'Student Data'!D38)</f>
        <v/>
      </c>
      <c r="K7" s="129" t="str">
        <f>IF('Student Data'!E38="","",'Student Data'!E38)</f>
        <v/>
      </c>
      <c r="L7" s="129" t="str">
        <f>IF('Student Data'!F38="","",'Student Data'!F38)</f>
        <v/>
      </c>
      <c r="M7" s="129" t="str">
        <f>IF('Student Data'!G38="","",'Student Data'!G38)</f>
        <v/>
      </c>
      <c r="N7" s="129" t="str">
        <f>IF('Student Data'!H38="","",'Student Data'!H38)</f>
        <v/>
      </c>
      <c r="O7" s="129" t="str">
        <f>IF('Student Data'!I38="","",'Student Data'!I38)</f>
        <v/>
      </c>
      <c r="P7" s="129" t="str">
        <f>IF('Student Data'!J38="","",'Student Data'!J38)</f>
        <v/>
      </c>
      <c r="Q7" s="129" t="str">
        <f>IF('Student Data'!K38="","",'Student Data'!K38)</f>
        <v/>
      </c>
      <c r="R7" s="129" t="str">
        <f>IF('Student Data'!L38="","",'Student Data'!L38)</f>
        <v/>
      </c>
      <c r="S7" s="129" t="str">
        <f>IF('Student Data'!M38="","",'Student Data'!M38)</f>
        <v/>
      </c>
      <c r="T7" s="129" t="str">
        <f>IF('Student Data'!N38="","",'Student Data'!N38)</f>
        <v/>
      </c>
      <c r="U7" s="129" t="str">
        <f>IF('Student Data'!O38="","",'Student Data'!O38)</f>
        <v/>
      </c>
      <c r="V7" s="129" t="str">
        <f>IF('Student Data'!B38="","",'Student Data'!$C$84)</f>
        <v/>
      </c>
      <c r="W7" s="129" t="str">
        <f>IF('Student Data'!B38="","",'Student Data'!$D$84)</f>
        <v/>
      </c>
      <c r="X7" s="129" t="str">
        <f>IF('Student Data'!B38="","",'Student Data'!$E$84)</f>
        <v/>
      </c>
      <c r="Y7" s="129" t="str">
        <f>IF('Student Data'!B38="","",'Student Data'!$F$84)</f>
        <v/>
      </c>
      <c r="Z7" s="129" t="str">
        <f>IF('Student Data'!B38="","",'Student Data'!$J$84)</f>
        <v/>
      </c>
      <c r="AA7" s="139" t="str">
        <f>IF('Student Data'!B38="","",'Student Data'!$K$84)</f>
        <v/>
      </c>
      <c r="AB7" s="139" t="str">
        <f>IF('Student Data'!B38="","",'Student Data'!$L$84)</f>
        <v/>
      </c>
      <c r="AC7" s="129" t="str">
        <f>IF('Student Data'!E38="","",'Student Data'!$M$84)</f>
        <v/>
      </c>
    </row>
    <row r="8" spans="1:29">
      <c r="A8" s="129"/>
      <c r="B8" s="139" t="str">
        <f>IF('Student Data'!B39="","",'Student Data'!$B$5)</f>
        <v/>
      </c>
      <c r="C8" s="139" t="str">
        <f>IF('Student Data'!B39="","",'Student Data'!$C$5)</f>
        <v/>
      </c>
      <c r="D8" s="139" t="str">
        <f>IF('Student Data'!B39="","",'Student Data'!$D$5)</f>
        <v/>
      </c>
      <c r="E8" s="139" t="str">
        <f>IF('Student Data'!B39="","",'Student Data'!$E$5)</f>
        <v/>
      </c>
      <c r="F8" s="135" t="str">
        <f>IF('Student Data'!B39="","",'Student Data'!$F$5)</f>
        <v/>
      </c>
      <c r="G8" s="139" t="str">
        <f>IF('Student Data'!B39="","",'Student Data'!A39)</f>
        <v/>
      </c>
      <c r="H8" s="129" t="str">
        <f>IF('Student Data'!B39="","",'Student Data'!B39)</f>
        <v/>
      </c>
      <c r="I8" s="129" t="str">
        <f>IF('Student Data'!C39="","",'Student Data'!C39)</f>
        <v/>
      </c>
      <c r="J8" s="129" t="str">
        <f>IF('Student Data'!D39="","",'Student Data'!D39)</f>
        <v/>
      </c>
      <c r="K8" s="129" t="str">
        <f>IF('Student Data'!E39="","",'Student Data'!E39)</f>
        <v/>
      </c>
      <c r="L8" s="129" t="str">
        <f>IF('Student Data'!F39="","",'Student Data'!F39)</f>
        <v/>
      </c>
      <c r="M8" s="129" t="str">
        <f>IF('Student Data'!G39="","",'Student Data'!G39)</f>
        <v/>
      </c>
      <c r="N8" s="129" t="str">
        <f>IF('Student Data'!H39="","",'Student Data'!H39)</f>
        <v/>
      </c>
      <c r="O8" s="129" t="str">
        <f>IF('Student Data'!I39="","",'Student Data'!I39)</f>
        <v/>
      </c>
      <c r="P8" s="129" t="str">
        <f>IF('Student Data'!J39="","",'Student Data'!J39)</f>
        <v/>
      </c>
      <c r="Q8" s="129" t="str">
        <f>IF('Student Data'!K39="","",'Student Data'!K39)</f>
        <v/>
      </c>
      <c r="R8" s="129" t="str">
        <f>IF('Student Data'!L39="","",'Student Data'!L39)</f>
        <v/>
      </c>
      <c r="S8" s="129" t="str">
        <f>IF('Student Data'!M39="","",'Student Data'!M39)</f>
        <v/>
      </c>
      <c r="T8" s="129" t="str">
        <f>IF('Student Data'!N39="","",'Student Data'!N39)</f>
        <v/>
      </c>
      <c r="U8" s="129" t="str">
        <f>IF('Student Data'!O39="","",'Student Data'!O39)</f>
        <v/>
      </c>
      <c r="V8" s="129" t="str">
        <f>IF('Student Data'!B39="","",'Student Data'!$C$84)</f>
        <v/>
      </c>
      <c r="W8" s="129" t="str">
        <f>IF('Student Data'!B39="","",'Student Data'!$D$84)</f>
        <v/>
      </c>
      <c r="X8" s="129" t="str">
        <f>IF('Student Data'!B39="","",'Student Data'!$E$84)</f>
        <v/>
      </c>
      <c r="Y8" s="129" t="str">
        <f>IF('Student Data'!B39="","",'Student Data'!$F$84)</f>
        <v/>
      </c>
      <c r="Z8" s="129" t="str">
        <f>IF('Student Data'!B39="","",'Student Data'!$J$84)</f>
        <v/>
      </c>
      <c r="AA8" s="139" t="str">
        <f>IF('Student Data'!B39="","",'Student Data'!$K$84)</f>
        <v/>
      </c>
      <c r="AB8" s="139" t="str">
        <f>IF('Student Data'!B39="","",'Student Data'!$L$84)</f>
        <v/>
      </c>
      <c r="AC8" s="129" t="str">
        <f>IF('Student Data'!E39="","",'Student Data'!$M$84)</f>
        <v/>
      </c>
    </row>
    <row r="9" spans="1:29">
      <c r="A9" s="129"/>
      <c r="B9" s="139" t="str">
        <f>IF('Student Data'!B40="","",'Student Data'!$B$5)</f>
        <v/>
      </c>
      <c r="C9" s="139" t="str">
        <f>IF('Student Data'!B40="","",'Student Data'!$C$5)</f>
        <v/>
      </c>
      <c r="D9" s="139" t="str">
        <f>IF('Student Data'!B40="","",'Student Data'!$D$5)</f>
        <v/>
      </c>
      <c r="E9" s="139" t="str">
        <f>IF('Student Data'!B40="","",'Student Data'!$E$5)</f>
        <v/>
      </c>
      <c r="F9" s="135" t="str">
        <f>IF('Student Data'!B40="","",'Student Data'!$F$5)</f>
        <v/>
      </c>
      <c r="G9" s="139" t="str">
        <f>IF('Student Data'!B40="","",'Student Data'!A40)</f>
        <v/>
      </c>
      <c r="H9" s="129" t="str">
        <f>IF('Student Data'!B40="","",'Student Data'!B40)</f>
        <v/>
      </c>
      <c r="I9" s="129" t="str">
        <f>IF('Student Data'!C40="","",'Student Data'!C40)</f>
        <v/>
      </c>
      <c r="J9" s="129" t="str">
        <f>IF('Student Data'!D40="","",'Student Data'!D40)</f>
        <v/>
      </c>
      <c r="K9" s="129" t="str">
        <f>IF('Student Data'!E40="","",'Student Data'!E40)</f>
        <v/>
      </c>
      <c r="L9" s="129" t="str">
        <f>IF('Student Data'!F40="","",'Student Data'!F40)</f>
        <v/>
      </c>
      <c r="M9" s="129" t="str">
        <f>IF('Student Data'!G40="","",'Student Data'!G40)</f>
        <v/>
      </c>
      <c r="N9" s="129" t="str">
        <f>IF('Student Data'!H40="","",'Student Data'!H40)</f>
        <v/>
      </c>
      <c r="O9" s="129" t="str">
        <f>IF('Student Data'!I40="","",'Student Data'!I40)</f>
        <v/>
      </c>
      <c r="P9" s="129" t="str">
        <f>IF('Student Data'!J40="","",'Student Data'!J40)</f>
        <v/>
      </c>
      <c r="Q9" s="129" t="str">
        <f>IF('Student Data'!K40="","",'Student Data'!K40)</f>
        <v/>
      </c>
      <c r="R9" s="129" t="str">
        <f>IF('Student Data'!L40="","",'Student Data'!L40)</f>
        <v/>
      </c>
      <c r="S9" s="129" t="str">
        <f>IF('Student Data'!M40="","",'Student Data'!M40)</f>
        <v/>
      </c>
      <c r="T9" s="129" t="str">
        <f>IF('Student Data'!N40="","",'Student Data'!N40)</f>
        <v/>
      </c>
      <c r="U9" s="129" t="str">
        <f>IF('Student Data'!O40="","",'Student Data'!O40)</f>
        <v/>
      </c>
      <c r="V9" s="129" t="str">
        <f>IF('Student Data'!B40="","",'Student Data'!$C$84)</f>
        <v/>
      </c>
      <c r="W9" s="129" t="str">
        <f>IF('Student Data'!B40="","",'Student Data'!$D$84)</f>
        <v/>
      </c>
      <c r="X9" s="129" t="str">
        <f>IF('Student Data'!B40="","",'Student Data'!$E$84)</f>
        <v/>
      </c>
      <c r="Y9" s="129" t="str">
        <f>IF('Student Data'!B40="","",'Student Data'!$F$84)</f>
        <v/>
      </c>
      <c r="Z9" s="129" t="str">
        <f>IF('Student Data'!B40="","",'Student Data'!$J$84)</f>
        <v/>
      </c>
      <c r="AA9" s="139" t="str">
        <f>IF('Student Data'!B40="","",'Student Data'!$K$84)</f>
        <v/>
      </c>
      <c r="AB9" s="139" t="str">
        <f>IF('Student Data'!B40="","",'Student Data'!$L$84)</f>
        <v/>
      </c>
      <c r="AC9" s="129" t="str">
        <f>IF('Student Data'!E40="","",'Student Data'!$M$84)</f>
        <v/>
      </c>
    </row>
    <row r="10" spans="1:29">
      <c r="A10" s="129"/>
      <c r="B10" s="139" t="str">
        <f>IF('Student Data'!B41="","",'Student Data'!$B$5)</f>
        <v/>
      </c>
      <c r="C10" s="139" t="str">
        <f>IF('Student Data'!B41="","",'Student Data'!$C$5)</f>
        <v/>
      </c>
      <c r="D10" s="139" t="str">
        <f>IF('Student Data'!B41="","",'Student Data'!$D$5)</f>
        <v/>
      </c>
      <c r="E10" s="139" t="str">
        <f>IF('Student Data'!B41="","",'Student Data'!$E$5)</f>
        <v/>
      </c>
      <c r="F10" s="135" t="str">
        <f>IF('Student Data'!B41="","",'Student Data'!$F$5)</f>
        <v/>
      </c>
      <c r="G10" s="139" t="str">
        <f>IF('Student Data'!B41="","",'Student Data'!A41)</f>
        <v/>
      </c>
      <c r="H10" s="129" t="str">
        <f>IF('Student Data'!B41="","",'Student Data'!B41)</f>
        <v/>
      </c>
      <c r="I10" s="129" t="str">
        <f>IF('Student Data'!C41="","",'Student Data'!C41)</f>
        <v/>
      </c>
      <c r="J10" s="129" t="str">
        <f>IF('Student Data'!D41="","",'Student Data'!D41)</f>
        <v/>
      </c>
      <c r="K10" s="129" t="str">
        <f>IF('Student Data'!E41="","",'Student Data'!E41)</f>
        <v/>
      </c>
      <c r="L10" s="129" t="str">
        <f>IF('Student Data'!F41="","",'Student Data'!F41)</f>
        <v/>
      </c>
      <c r="M10" s="129" t="str">
        <f>IF('Student Data'!G41="","",'Student Data'!G41)</f>
        <v/>
      </c>
      <c r="N10" s="129" t="str">
        <f>IF('Student Data'!H41="","",'Student Data'!H41)</f>
        <v/>
      </c>
      <c r="O10" s="129" t="str">
        <f>IF('Student Data'!I41="","",'Student Data'!I41)</f>
        <v/>
      </c>
      <c r="P10" s="129" t="str">
        <f>IF('Student Data'!J41="","",'Student Data'!J41)</f>
        <v/>
      </c>
      <c r="Q10" s="129" t="str">
        <f>IF('Student Data'!K41="","",'Student Data'!K41)</f>
        <v/>
      </c>
      <c r="R10" s="129" t="str">
        <f>IF('Student Data'!L41="","",'Student Data'!L41)</f>
        <v/>
      </c>
      <c r="S10" s="129" t="str">
        <f>IF('Student Data'!M41="","",'Student Data'!M41)</f>
        <v/>
      </c>
      <c r="T10" s="129" t="str">
        <f>IF('Student Data'!N41="","",'Student Data'!N41)</f>
        <v/>
      </c>
      <c r="U10" s="129" t="str">
        <f>IF('Student Data'!O41="","",'Student Data'!O41)</f>
        <v/>
      </c>
      <c r="V10" s="129" t="str">
        <f>IF('Student Data'!B41="","",'Student Data'!$C$84)</f>
        <v/>
      </c>
      <c r="W10" s="129" t="str">
        <f>IF('Student Data'!B41="","",'Student Data'!$D$84)</f>
        <v/>
      </c>
      <c r="X10" s="129" t="str">
        <f>IF('Student Data'!B41="","",'Student Data'!$E$84)</f>
        <v/>
      </c>
      <c r="Y10" s="129" t="str">
        <f>IF('Student Data'!B41="","",'Student Data'!$F$84)</f>
        <v/>
      </c>
      <c r="Z10" s="129" t="str">
        <f>IF('Student Data'!B41="","",'Student Data'!$J$84)</f>
        <v/>
      </c>
      <c r="AA10" s="139" t="str">
        <f>IF('Student Data'!B41="","",'Student Data'!$K$84)</f>
        <v/>
      </c>
      <c r="AB10" s="139" t="str">
        <f>IF('Student Data'!B41="","",'Student Data'!$L$84)</f>
        <v/>
      </c>
      <c r="AC10" s="129" t="str">
        <f>IF('Student Data'!E41="","",'Student Data'!$M$84)</f>
        <v/>
      </c>
    </row>
    <row r="11" spans="1:29">
      <c r="A11" s="129"/>
      <c r="B11" s="139" t="str">
        <f>IF('Student Data'!B42="","",'Student Data'!$B$5)</f>
        <v/>
      </c>
      <c r="C11" s="139" t="str">
        <f>IF('Student Data'!B42="","",'Student Data'!$C$5)</f>
        <v/>
      </c>
      <c r="D11" s="139" t="str">
        <f>IF('Student Data'!B42="","",'Student Data'!$D$5)</f>
        <v/>
      </c>
      <c r="E11" s="139" t="str">
        <f>IF('Student Data'!B42="","",'Student Data'!$E$5)</f>
        <v/>
      </c>
      <c r="F11" s="135" t="str">
        <f>IF('Student Data'!B42="","",'Student Data'!$F$5)</f>
        <v/>
      </c>
      <c r="G11" s="139" t="str">
        <f>IF('Student Data'!B42="","",'Student Data'!A42)</f>
        <v/>
      </c>
      <c r="H11" s="129" t="str">
        <f>IF('Student Data'!B42="","",'Student Data'!B42)</f>
        <v/>
      </c>
      <c r="I11" s="129" t="str">
        <f>IF('Student Data'!C42="","",'Student Data'!C42)</f>
        <v/>
      </c>
      <c r="J11" s="129" t="str">
        <f>IF('Student Data'!D42="","",'Student Data'!D42)</f>
        <v/>
      </c>
      <c r="K11" s="129" t="str">
        <f>IF('Student Data'!E42="","",'Student Data'!E42)</f>
        <v/>
      </c>
      <c r="L11" s="129" t="str">
        <f>IF('Student Data'!F42="","",'Student Data'!F42)</f>
        <v/>
      </c>
      <c r="M11" s="129" t="str">
        <f>IF('Student Data'!G42="","",'Student Data'!G42)</f>
        <v/>
      </c>
      <c r="N11" s="129" t="str">
        <f>IF('Student Data'!H42="","",'Student Data'!H42)</f>
        <v/>
      </c>
      <c r="O11" s="129" t="str">
        <f>IF('Student Data'!I42="","",'Student Data'!I42)</f>
        <v/>
      </c>
      <c r="P11" s="129" t="str">
        <f>IF('Student Data'!J42="","",'Student Data'!J42)</f>
        <v/>
      </c>
      <c r="Q11" s="129" t="str">
        <f>IF('Student Data'!K42="","",'Student Data'!K42)</f>
        <v/>
      </c>
      <c r="R11" s="129" t="str">
        <f>IF('Student Data'!L42="","",'Student Data'!L42)</f>
        <v/>
      </c>
      <c r="S11" s="129" t="str">
        <f>IF('Student Data'!M42="","",'Student Data'!M42)</f>
        <v/>
      </c>
      <c r="T11" s="129" t="str">
        <f>IF('Student Data'!N42="","",'Student Data'!N42)</f>
        <v/>
      </c>
      <c r="U11" s="129" t="str">
        <f>IF('Student Data'!O42="","",'Student Data'!O42)</f>
        <v/>
      </c>
      <c r="V11" s="129" t="str">
        <f>IF('Student Data'!B42="","",'Student Data'!$C$84)</f>
        <v/>
      </c>
      <c r="W11" s="129" t="str">
        <f>IF('Student Data'!B42="","",'Student Data'!$D$84)</f>
        <v/>
      </c>
      <c r="X11" s="129" t="str">
        <f>IF('Student Data'!B42="","",'Student Data'!$E$84)</f>
        <v/>
      </c>
      <c r="Y11" s="129" t="str">
        <f>IF('Student Data'!B42="","",'Student Data'!$F$84)</f>
        <v/>
      </c>
      <c r="Z11" s="129" t="str">
        <f>IF('Student Data'!B42="","",'Student Data'!$J$84)</f>
        <v/>
      </c>
      <c r="AA11" s="139" t="str">
        <f>IF('Student Data'!B42="","",'Student Data'!$K$84)</f>
        <v/>
      </c>
      <c r="AB11" s="139" t="str">
        <f>IF('Student Data'!B42="","",'Student Data'!$L$84)</f>
        <v/>
      </c>
      <c r="AC11" s="129" t="str">
        <f>IF('Student Data'!E42="","",'Student Data'!$M$84)</f>
        <v/>
      </c>
    </row>
    <row r="12" spans="1:29">
      <c r="A12" s="129"/>
      <c r="B12" s="139" t="str">
        <f>IF('Student Data'!B43="","",'Student Data'!$B$5)</f>
        <v/>
      </c>
      <c r="C12" s="139" t="str">
        <f>IF('Student Data'!B43="","",'Student Data'!$C$5)</f>
        <v/>
      </c>
      <c r="D12" s="139" t="str">
        <f>IF('Student Data'!B43="","",'Student Data'!$D$5)</f>
        <v/>
      </c>
      <c r="E12" s="139" t="str">
        <f>IF('Student Data'!B43="","",'Student Data'!$E$5)</f>
        <v/>
      </c>
      <c r="F12" s="135" t="str">
        <f>IF('Student Data'!B43="","",'Student Data'!$F$5)</f>
        <v/>
      </c>
      <c r="G12" s="139" t="str">
        <f>IF('Student Data'!B43="","",'Student Data'!A43)</f>
        <v/>
      </c>
      <c r="H12" s="129" t="str">
        <f>IF('Student Data'!B43="","",'Student Data'!B43)</f>
        <v/>
      </c>
      <c r="I12" s="129" t="str">
        <f>IF('Student Data'!C43="","",'Student Data'!C43)</f>
        <v/>
      </c>
      <c r="J12" s="129" t="str">
        <f>IF('Student Data'!D43="","",'Student Data'!D43)</f>
        <v/>
      </c>
      <c r="K12" s="129" t="str">
        <f>IF('Student Data'!E43="","",'Student Data'!E43)</f>
        <v/>
      </c>
      <c r="L12" s="129" t="str">
        <f>IF('Student Data'!F43="","",'Student Data'!F43)</f>
        <v/>
      </c>
      <c r="M12" s="129" t="str">
        <f>IF('Student Data'!G43="","",'Student Data'!G43)</f>
        <v/>
      </c>
      <c r="N12" s="129" t="str">
        <f>IF('Student Data'!H43="","",'Student Data'!H43)</f>
        <v/>
      </c>
      <c r="O12" s="129" t="str">
        <f>IF('Student Data'!I43="","",'Student Data'!I43)</f>
        <v/>
      </c>
      <c r="P12" s="129" t="str">
        <f>IF('Student Data'!J43="","",'Student Data'!J43)</f>
        <v/>
      </c>
      <c r="Q12" s="129" t="str">
        <f>IF('Student Data'!K43="","",'Student Data'!K43)</f>
        <v/>
      </c>
      <c r="R12" s="129" t="str">
        <f>IF('Student Data'!L43="","",'Student Data'!L43)</f>
        <v/>
      </c>
      <c r="S12" s="129" t="str">
        <f>IF('Student Data'!M43="","",'Student Data'!M43)</f>
        <v/>
      </c>
      <c r="T12" s="129" t="str">
        <f>IF('Student Data'!N43="","",'Student Data'!N43)</f>
        <v/>
      </c>
      <c r="U12" s="129" t="str">
        <f>IF('Student Data'!O43="","",'Student Data'!O43)</f>
        <v/>
      </c>
      <c r="V12" s="129" t="str">
        <f>IF('Student Data'!B43="","",'Student Data'!$C$84)</f>
        <v/>
      </c>
      <c r="W12" s="129" t="str">
        <f>IF('Student Data'!B43="","",'Student Data'!$D$84)</f>
        <v/>
      </c>
      <c r="X12" s="129" t="str">
        <f>IF('Student Data'!B43="","",'Student Data'!$E$84)</f>
        <v/>
      </c>
      <c r="Y12" s="129" t="str">
        <f>IF('Student Data'!B43="","",'Student Data'!$F$84)</f>
        <v/>
      </c>
      <c r="Z12" s="129" t="str">
        <f>IF('Student Data'!B43="","",'Student Data'!$J$84)</f>
        <v/>
      </c>
      <c r="AA12" s="139" t="str">
        <f>IF('Student Data'!B43="","",'Student Data'!$K$84)</f>
        <v/>
      </c>
      <c r="AB12" s="139" t="str">
        <f>IF('Student Data'!B43="","",'Student Data'!$L$84)</f>
        <v/>
      </c>
      <c r="AC12" s="129" t="str">
        <f>IF('Student Data'!E43="","",'Student Data'!$M$84)</f>
        <v/>
      </c>
    </row>
    <row r="13" spans="1:29">
      <c r="A13" s="129"/>
      <c r="B13" s="139" t="str">
        <f>IF('Student Data'!B44="","",'Student Data'!$B$5)</f>
        <v/>
      </c>
      <c r="C13" s="139" t="str">
        <f>IF('Student Data'!B44="","",'Student Data'!$C$5)</f>
        <v/>
      </c>
      <c r="D13" s="139" t="str">
        <f>IF('Student Data'!B44="","",'Student Data'!$D$5)</f>
        <v/>
      </c>
      <c r="E13" s="139" t="str">
        <f>IF('Student Data'!B44="","",'Student Data'!$E$5)</f>
        <v/>
      </c>
      <c r="F13" s="135" t="str">
        <f>IF('Student Data'!B44="","",'Student Data'!$F$5)</f>
        <v/>
      </c>
      <c r="G13" s="139" t="str">
        <f>IF('Student Data'!B44="","",'Student Data'!A44)</f>
        <v/>
      </c>
      <c r="H13" s="129" t="str">
        <f>IF('Student Data'!B44="","",'Student Data'!B44)</f>
        <v/>
      </c>
      <c r="I13" s="129" t="str">
        <f>IF('Student Data'!C44="","",'Student Data'!C44)</f>
        <v/>
      </c>
      <c r="J13" s="129" t="str">
        <f>IF('Student Data'!D44="","",'Student Data'!D44)</f>
        <v/>
      </c>
      <c r="K13" s="129" t="str">
        <f>IF('Student Data'!E44="","",'Student Data'!E44)</f>
        <v/>
      </c>
      <c r="L13" s="129" t="str">
        <f>IF('Student Data'!F44="","",'Student Data'!F44)</f>
        <v/>
      </c>
      <c r="M13" s="129" t="str">
        <f>IF('Student Data'!G44="","",'Student Data'!G44)</f>
        <v/>
      </c>
      <c r="N13" s="129" t="str">
        <f>IF('Student Data'!H44="","",'Student Data'!H44)</f>
        <v/>
      </c>
      <c r="O13" s="129" t="str">
        <f>IF('Student Data'!I44="","",'Student Data'!I44)</f>
        <v/>
      </c>
      <c r="P13" s="129" t="str">
        <f>IF('Student Data'!J44="","",'Student Data'!J44)</f>
        <v/>
      </c>
      <c r="Q13" s="129" t="str">
        <f>IF('Student Data'!K44="","",'Student Data'!K44)</f>
        <v/>
      </c>
      <c r="R13" s="129" t="str">
        <f>IF('Student Data'!L44="","",'Student Data'!L44)</f>
        <v/>
      </c>
      <c r="S13" s="129" t="str">
        <f>IF('Student Data'!M44="","",'Student Data'!M44)</f>
        <v/>
      </c>
      <c r="T13" s="129" t="str">
        <f>IF('Student Data'!N44="","",'Student Data'!N44)</f>
        <v/>
      </c>
      <c r="U13" s="129" t="str">
        <f>IF('Student Data'!O44="","",'Student Data'!O44)</f>
        <v/>
      </c>
      <c r="V13" s="129" t="str">
        <f>IF('Student Data'!B44="","",'Student Data'!$C$84)</f>
        <v/>
      </c>
      <c r="W13" s="129" t="str">
        <f>IF('Student Data'!B44="","",'Student Data'!$D$84)</f>
        <v/>
      </c>
      <c r="X13" s="129" t="str">
        <f>IF('Student Data'!B44="","",'Student Data'!$E$84)</f>
        <v/>
      </c>
      <c r="Y13" s="129" t="str">
        <f>IF('Student Data'!B44="","",'Student Data'!$F$84)</f>
        <v/>
      </c>
      <c r="Z13" s="129" t="str">
        <f>IF('Student Data'!B44="","",'Student Data'!$J$84)</f>
        <v/>
      </c>
      <c r="AA13" s="139" t="str">
        <f>IF('Student Data'!B44="","",'Student Data'!$K$84)</f>
        <v/>
      </c>
      <c r="AB13" s="139" t="str">
        <f>IF('Student Data'!B44="","",'Student Data'!$L$84)</f>
        <v/>
      </c>
      <c r="AC13" s="129" t="str">
        <f>IF('Student Data'!E44="","",'Student Data'!$M$84)</f>
        <v/>
      </c>
    </row>
    <row r="14" spans="1:29">
      <c r="A14" s="129"/>
      <c r="B14" s="139" t="str">
        <f>IF('Student Data'!B45="","",'Student Data'!$B$5)</f>
        <v/>
      </c>
      <c r="C14" s="139" t="str">
        <f>IF('Student Data'!B45="","",'Student Data'!$C$5)</f>
        <v/>
      </c>
      <c r="D14" s="139" t="str">
        <f>IF('Student Data'!B45="","",'Student Data'!$D$5)</f>
        <v/>
      </c>
      <c r="E14" s="139" t="str">
        <f>IF('Student Data'!B45="","",'Student Data'!$E$5)</f>
        <v/>
      </c>
      <c r="F14" s="135" t="str">
        <f>IF('Student Data'!B45="","",'Student Data'!$F$5)</f>
        <v/>
      </c>
      <c r="G14" s="139" t="str">
        <f>IF('Student Data'!B45="","",'Student Data'!A45)</f>
        <v/>
      </c>
      <c r="H14" s="129" t="str">
        <f>IF('Student Data'!B45="","",'Student Data'!B45)</f>
        <v/>
      </c>
      <c r="I14" s="129" t="str">
        <f>IF('Student Data'!C45="","",'Student Data'!C45)</f>
        <v/>
      </c>
      <c r="J14" s="129" t="str">
        <f>IF('Student Data'!D45="","",'Student Data'!D45)</f>
        <v/>
      </c>
      <c r="K14" s="129" t="str">
        <f>IF('Student Data'!E45="","",'Student Data'!E45)</f>
        <v/>
      </c>
      <c r="L14" s="129" t="str">
        <f>IF('Student Data'!F45="","",'Student Data'!F45)</f>
        <v/>
      </c>
      <c r="M14" s="129" t="str">
        <f>IF('Student Data'!G45="","",'Student Data'!G45)</f>
        <v/>
      </c>
      <c r="N14" s="129" t="str">
        <f>IF('Student Data'!H45="","",'Student Data'!H45)</f>
        <v/>
      </c>
      <c r="O14" s="129" t="str">
        <f>IF('Student Data'!I45="","",'Student Data'!I45)</f>
        <v/>
      </c>
      <c r="P14" s="129" t="str">
        <f>IF('Student Data'!J45="","",'Student Data'!J45)</f>
        <v/>
      </c>
      <c r="Q14" s="129" t="str">
        <f>IF('Student Data'!K45="","",'Student Data'!K45)</f>
        <v/>
      </c>
      <c r="R14" s="129" t="str">
        <f>IF('Student Data'!L45="","",'Student Data'!L45)</f>
        <v/>
      </c>
      <c r="S14" s="129" t="str">
        <f>IF('Student Data'!M45="","",'Student Data'!M45)</f>
        <v/>
      </c>
      <c r="T14" s="129" t="str">
        <f>IF('Student Data'!N45="","",'Student Data'!N45)</f>
        <v/>
      </c>
      <c r="U14" s="129" t="str">
        <f>IF('Student Data'!O45="","",'Student Data'!O45)</f>
        <v/>
      </c>
      <c r="V14" s="129" t="str">
        <f>IF('Student Data'!B45="","",'Student Data'!$C$84)</f>
        <v/>
      </c>
      <c r="W14" s="129" t="str">
        <f>IF('Student Data'!B45="","",'Student Data'!$D$84)</f>
        <v/>
      </c>
      <c r="X14" s="129" t="str">
        <f>IF('Student Data'!B45="","",'Student Data'!$E$84)</f>
        <v/>
      </c>
      <c r="Y14" s="129" t="str">
        <f>IF('Student Data'!B45="","",'Student Data'!$F$84)</f>
        <v/>
      </c>
      <c r="Z14" s="129" t="str">
        <f>IF('Student Data'!B45="","",'Student Data'!$J$84)</f>
        <v/>
      </c>
      <c r="AA14" s="139" t="str">
        <f>IF('Student Data'!B45="","",'Student Data'!$K$84)</f>
        <v/>
      </c>
      <c r="AB14" s="139" t="str">
        <f>IF('Student Data'!B45="","",'Student Data'!$L$84)</f>
        <v/>
      </c>
      <c r="AC14" s="129" t="str">
        <f>IF('Student Data'!E45="","",'Student Data'!$M$84)</f>
        <v/>
      </c>
    </row>
    <row r="15" spans="1:29">
      <c r="A15" s="129"/>
      <c r="B15" s="139" t="str">
        <f>IF('Student Data'!B46="","",'Student Data'!$B$5)</f>
        <v/>
      </c>
      <c r="C15" s="139" t="str">
        <f>IF('Student Data'!B46="","",'Student Data'!$C$5)</f>
        <v/>
      </c>
      <c r="D15" s="139" t="str">
        <f>IF('Student Data'!B46="","",'Student Data'!$D$5)</f>
        <v/>
      </c>
      <c r="E15" s="139" t="str">
        <f>IF('Student Data'!B46="","",'Student Data'!$E$5)</f>
        <v/>
      </c>
      <c r="F15" s="135" t="str">
        <f>IF('Student Data'!B46="","",'Student Data'!$F$5)</f>
        <v/>
      </c>
      <c r="G15" s="139" t="str">
        <f>IF('Student Data'!B46="","",'Student Data'!A46)</f>
        <v/>
      </c>
      <c r="H15" s="129" t="str">
        <f>IF('Student Data'!B46="","",'Student Data'!B46)</f>
        <v/>
      </c>
      <c r="I15" s="129" t="str">
        <f>IF('Student Data'!C46="","",'Student Data'!C46)</f>
        <v/>
      </c>
      <c r="J15" s="129" t="str">
        <f>IF('Student Data'!D46="","",'Student Data'!D46)</f>
        <v/>
      </c>
      <c r="K15" s="129" t="str">
        <f>IF('Student Data'!E46="","",'Student Data'!E46)</f>
        <v/>
      </c>
      <c r="L15" s="129" t="str">
        <f>IF('Student Data'!F46="","",'Student Data'!F46)</f>
        <v/>
      </c>
      <c r="M15" s="129" t="str">
        <f>IF('Student Data'!G46="","",'Student Data'!G46)</f>
        <v/>
      </c>
      <c r="N15" s="129" t="str">
        <f>IF('Student Data'!H46="","",'Student Data'!H46)</f>
        <v/>
      </c>
      <c r="O15" s="129" t="str">
        <f>IF('Student Data'!I46="","",'Student Data'!I46)</f>
        <v/>
      </c>
      <c r="P15" s="129" t="str">
        <f>IF('Student Data'!J46="","",'Student Data'!J46)</f>
        <v/>
      </c>
      <c r="Q15" s="129" t="str">
        <f>IF('Student Data'!K46="","",'Student Data'!K46)</f>
        <v/>
      </c>
      <c r="R15" s="129" t="str">
        <f>IF('Student Data'!L46="","",'Student Data'!L46)</f>
        <v/>
      </c>
      <c r="S15" s="129" t="str">
        <f>IF('Student Data'!M46="","",'Student Data'!M46)</f>
        <v/>
      </c>
      <c r="T15" s="129" t="str">
        <f>IF('Student Data'!N46="","",'Student Data'!N46)</f>
        <v/>
      </c>
      <c r="U15" s="129" t="str">
        <f>IF('Student Data'!O46="","",'Student Data'!O46)</f>
        <v/>
      </c>
      <c r="V15" s="129" t="str">
        <f>IF('Student Data'!B46="","",'Student Data'!$C$84)</f>
        <v/>
      </c>
      <c r="W15" s="129" t="str">
        <f>IF('Student Data'!B46="","",'Student Data'!$D$84)</f>
        <v/>
      </c>
      <c r="X15" s="129" t="str">
        <f>IF('Student Data'!B46="","",'Student Data'!$E$84)</f>
        <v/>
      </c>
      <c r="Y15" s="129" t="str">
        <f>IF('Student Data'!B46="","",'Student Data'!$F$84)</f>
        <v/>
      </c>
      <c r="Z15" s="129" t="str">
        <f>IF('Student Data'!B46="","",'Student Data'!$J$84)</f>
        <v/>
      </c>
      <c r="AA15" s="139" t="str">
        <f>IF('Student Data'!B46="","",'Student Data'!$K$84)</f>
        <v/>
      </c>
      <c r="AB15" s="139" t="str">
        <f>IF('Student Data'!B46="","",'Student Data'!$L$84)</f>
        <v/>
      </c>
      <c r="AC15" s="129" t="str">
        <f>IF('Student Data'!E46="","",'Student Data'!$M$84)</f>
        <v/>
      </c>
    </row>
    <row r="16" spans="1:29">
      <c r="A16" s="129"/>
      <c r="B16" s="139" t="str">
        <f>IF('Student Data'!B47="","",'Student Data'!$B$5)</f>
        <v/>
      </c>
      <c r="C16" s="139" t="str">
        <f>IF('Student Data'!B47="","",'Student Data'!$C$5)</f>
        <v/>
      </c>
      <c r="D16" s="139" t="str">
        <f>IF('Student Data'!B47="","",'Student Data'!$D$5)</f>
        <v/>
      </c>
      <c r="E16" s="139" t="str">
        <f>IF('Student Data'!B47="","",'Student Data'!$E$5)</f>
        <v/>
      </c>
      <c r="F16" s="135" t="str">
        <f>IF('Student Data'!B47="","",'Student Data'!$F$5)</f>
        <v/>
      </c>
      <c r="G16" s="139" t="str">
        <f>IF('Student Data'!B47="","",'Student Data'!A47)</f>
        <v/>
      </c>
      <c r="H16" s="129" t="str">
        <f>IF('Student Data'!B47="","",'Student Data'!B47)</f>
        <v/>
      </c>
      <c r="I16" s="129" t="str">
        <f>IF('Student Data'!C47="","",'Student Data'!C47)</f>
        <v/>
      </c>
      <c r="J16" s="129" t="str">
        <f>IF('Student Data'!D47="","",'Student Data'!D47)</f>
        <v/>
      </c>
      <c r="K16" s="129" t="str">
        <f>IF('Student Data'!E47="","",'Student Data'!E47)</f>
        <v/>
      </c>
      <c r="L16" s="129" t="str">
        <f>IF('Student Data'!F47="","",'Student Data'!F47)</f>
        <v/>
      </c>
      <c r="M16" s="129" t="str">
        <f>IF('Student Data'!G47="","",'Student Data'!G47)</f>
        <v/>
      </c>
      <c r="N16" s="129" t="str">
        <f>IF('Student Data'!H47="","",'Student Data'!H47)</f>
        <v/>
      </c>
      <c r="O16" s="129" t="str">
        <f>IF('Student Data'!I47="","",'Student Data'!I47)</f>
        <v/>
      </c>
      <c r="P16" s="129" t="str">
        <f>IF('Student Data'!J47="","",'Student Data'!J47)</f>
        <v/>
      </c>
      <c r="Q16" s="129" t="str">
        <f>IF('Student Data'!K47="","",'Student Data'!K47)</f>
        <v/>
      </c>
      <c r="R16" s="129" t="str">
        <f>IF('Student Data'!L47="","",'Student Data'!L47)</f>
        <v/>
      </c>
      <c r="S16" s="129" t="str">
        <f>IF('Student Data'!M47="","",'Student Data'!M47)</f>
        <v/>
      </c>
      <c r="T16" s="129" t="str">
        <f>IF('Student Data'!N47="","",'Student Data'!N47)</f>
        <v/>
      </c>
      <c r="U16" s="129" t="str">
        <f>IF('Student Data'!O47="","",'Student Data'!O47)</f>
        <v/>
      </c>
      <c r="V16" s="129" t="str">
        <f>IF('Student Data'!B47="","",'Student Data'!$C$84)</f>
        <v/>
      </c>
      <c r="W16" s="129" t="str">
        <f>IF('Student Data'!B47="","",'Student Data'!$D$84)</f>
        <v/>
      </c>
      <c r="X16" s="129" t="str">
        <f>IF('Student Data'!B47="","",'Student Data'!$E$84)</f>
        <v/>
      </c>
      <c r="Y16" s="129" t="str">
        <f>IF('Student Data'!B47="","",'Student Data'!$F$84)</f>
        <v/>
      </c>
      <c r="Z16" s="129" t="str">
        <f>IF('Student Data'!B47="","",'Student Data'!$J$84)</f>
        <v/>
      </c>
      <c r="AA16" s="139" t="str">
        <f>IF('Student Data'!B47="","",'Student Data'!$K$84)</f>
        <v/>
      </c>
      <c r="AB16" s="139" t="str">
        <f>IF('Student Data'!B47="","",'Student Data'!$L$84)</f>
        <v/>
      </c>
      <c r="AC16" s="129" t="str">
        <f>IF('Student Data'!E47="","",'Student Data'!$M$84)</f>
        <v/>
      </c>
    </row>
    <row r="17" spans="1:29">
      <c r="A17" s="129"/>
      <c r="B17" s="139" t="str">
        <f>IF('Student Data'!B48="","",'Student Data'!$B$5)</f>
        <v/>
      </c>
      <c r="C17" s="139" t="str">
        <f>IF('Student Data'!B48="","",'Student Data'!$C$5)</f>
        <v/>
      </c>
      <c r="D17" s="139" t="str">
        <f>IF('Student Data'!B48="","",'Student Data'!$D$5)</f>
        <v/>
      </c>
      <c r="E17" s="139" t="str">
        <f>IF('Student Data'!B48="","",'Student Data'!$E$5)</f>
        <v/>
      </c>
      <c r="F17" s="135" t="str">
        <f>IF('Student Data'!B48="","",'Student Data'!$F$5)</f>
        <v/>
      </c>
      <c r="G17" s="139" t="str">
        <f>IF('Student Data'!B48="","",'Student Data'!A48)</f>
        <v/>
      </c>
      <c r="H17" s="129" t="str">
        <f>IF('Student Data'!B48="","",'Student Data'!B48)</f>
        <v/>
      </c>
      <c r="I17" s="129" t="str">
        <f>IF('Student Data'!C48="","",'Student Data'!C48)</f>
        <v/>
      </c>
      <c r="J17" s="129" t="str">
        <f>IF('Student Data'!D48="","",'Student Data'!D48)</f>
        <v/>
      </c>
      <c r="K17" s="129" t="str">
        <f>IF('Student Data'!E48="","",'Student Data'!E48)</f>
        <v/>
      </c>
      <c r="L17" s="129" t="str">
        <f>IF('Student Data'!F48="","",'Student Data'!F48)</f>
        <v/>
      </c>
      <c r="M17" s="129" t="str">
        <f>IF('Student Data'!G48="","",'Student Data'!G48)</f>
        <v/>
      </c>
      <c r="N17" s="129" t="str">
        <f>IF('Student Data'!H48="","",'Student Data'!H48)</f>
        <v/>
      </c>
      <c r="O17" s="129" t="str">
        <f>IF('Student Data'!I48="","",'Student Data'!I48)</f>
        <v/>
      </c>
      <c r="P17" s="129" t="str">
        <f>IF('Student Data'!J48="","",'Student Data'!J48)</f>
        <v/>
      </c>
      <c r="Q17" s="129" t="str">
        <f>IF('Student Data'!K48="","",'Student Data'!K48)</f>
        <v/>
      </c>
      <c r="R17" s="129" t="str">
        <f>IF('Student Data'!L48="","",'Student Data'!L48)</f>
        <v/>
      </c>
      <c r="S17" s="129" t="str">
        <f>IF('Student Data'!M48="","",'Student Data'!M48)</f>
        <v/>
      </c>
      <c r="T17" s="129" t="str">
        <f>IF('Student Data'!N48="","",'Student Data'!N48)</f>
        <v/>
      </c>
      <c r="U17" s="129" t="str">
        <f>IF('Student Data'!O48="","",'Student Data'!O48)</f>
        <v/>
      </c>
      <c r="V17" s="129" t="str">
        <f>IF('Student Data'!B48="","",'Student Data'!$C$84)</f>
        <v/>
      </c>
      <c r="W17" s="129" t="str">
        <f>IF('Student Data'!B48="","",'Student Data'!$D$84)</f>
        <v/>
      </c>
      <c r="X17" s="129" t="str">
        <f>IF('Student Data'!B48="","",'Student Data'!$E$84)</f>
        <v/>
      </c>
      <c r="Y17" s="129" t="str">
        <f>IF('Student Data'!B48="","",'Student Data'!$F$84)</f>
        <v/>
      </c>
      <c r="Z17" s="129" t="str">
        <f>IF('Student Data'!B48="","",'Student Data'!$J$84)</f>
        <v/>
      </c>
      <c r="AA17" s="139" t="str">
        <f>IF('Student Data'!B48="","",'Student Data'!$K$84)</f>
        <v/>
      </c>
      <c r="AB17" s="139" t="str">
        <f>IF('Student Data'!B48="","",'Student Data'!$L$84)</f>
        <v/>
      </c>
      <c r="AC17" s="129" t="str">
        <f>IF('Student Data'!E48="","",'Student Data'!$M$84)</f>
        <v/>
      </c>
    </row>
    <row r="18" spans="1:29">
      <c r="A18" s="129"/>
      <c r="B18" s="139" t="str">
        <f>IF('Student Data'!B49="","",'Student Data'!$B$5)</f>
        <v/>
      </c>
      <c r="C18" s="139" t="str">
        <f>IF('Student Data'!B49="","",'Student Data'!$C$5)</f>
        <v/>
      </c>
      <c r="D18" s="139" t="str">
        <f>IF('Student Data'!B49="","",'Student Data'!$D$5)</f>
        <v/>
      </c>
      <c r="E18" s="139" t="str">
        <f>IF('Student Data'!B49="","",'Student Data'!$E$5)</f>
        <v/>
      </c>
      <c r="F18" s="135" t="str">
        <f>IF('Student Data'!B49="","",'Student Data'!$F$5)</f>
        <v/>
      </c>
      <c r="G18" s="139" t="str">
        <f>IF('Student Data'!B49="","",'Student Data'!A49)</f>
        <v/>
      </c>
      <c r="H18" s="129" t="str">
        <f>IF('Student Data'!B49="","",'Student Data'!B49)</f>
        <v/>
      </c>
      <c r="I18" s="129" t="str">
        <f>IF('Student Data'!C49="","",'Student Data'!C49)</f>
        <v/>
      </c>
      <c r="J18" s="129" t="str">
        <f>IF('Student Data'!D49="","",'Student Data'!D49)</f>
        <v/>
      </c>
      <c r="K18" s="129" t="str">
        <f>IF('Student Data'!E49="","",'Student Data'!E49)</f>
        <v/>
      </c>
      <c r="L18" s="129" t="str">
        <f>IF('Student Data'!F49="","",'Student Data'!F49)</f>
        <v/>
      </c>
      <c r="M18" s="129" t="str">
        <f>IF('Student Data'!G49="","",'Student Data'!G49)</f>
        <v/>
      </c>
      <c r="N18" s="129" t="str">
        <f>IF('Student Data'!H49="","",'Student Data'!H49)</f>
        <v/>
      </c>
      <c r="O18" s="129" t="str">
        <f>IF('Student Data'!I49="","",'Student Data'!I49)</f>
        <v/>
      </c>
      <c r="P18" s="129" t="str">
        <f>IF('Student Data'!J49="","",'Student Data'!J49)</f>
        <v/>
      </c>
      <c r="Q18" s="129" t="str">
        <f>IF('Student Data'!K49="","",'Student Data'!K49)</f>
        <v/>
      </c>
      <c r="R18" s="129" t="str">
        <f>IF('Student Data'!L49="","",'Student Data'!L49)</f>
        <v/>
      </c>
      <c r="S18" s="129" t="str">
        <f>IF('Student Data'!M49="","",'Student Data'!M49)</f>
        <v/>
      </c>
      <c r="T18" s="129" t="str">
        <f>IF('Student Data'!N49="","",'Student Data'!N49)</f>
        <v/>
      </c>
      <c r="U18" s="129" t="str">
        <f>IF('Student Data'!O49="","",'Student Data'!O49)</f>
        <v/>
      </c>
      <c r="V18" s="129" t="str">
        <f>IF('Student Data'!B49="","",'Student Data'!$C$84)</f>
        <v/>
      </c>
      <c r="W18" s="129" t="str">
        <f>IF('Student Data'!B49="","",'Student Data'!$D$84)</f>
        <v/>
      </c>
      <c r="X18" s="129" t="str">
        <f>IF('Student Data'!B49="","",'Student Data'!$E$84)</f>
        <v/>
      </c>
      <c r="Y18" s="129" t="str">
        <f>IF('Student Data'!B49="","",'Student Data'!$F$84)</f>
        <v/>
      </c>
      <c r="Z18" s="129" t="str">
        <f>IF('Student Data'!B49="","",'Student Data'!$J$84)</f>
        <v/>
      </c>
      <c r="AA18" s="139" t="str">
        <f>IF('Student Data'!B49="","",'Student Data'!$K$84)</f>
        <v/>
      </c>
      <c r="AB18" s="139" t="str">
        <f>IF('Student Data'!B49="","",'Student Data'!$L$84)</f>
        <v/>
      </c>
      <c r="AC18" s="129" t="str">
        <f>IF('Student Data'!E49="","",'Student Data'!$M$84)</f>
        <v/>
      </c>
    </row>
    <row r="19" spans="1:29">
      <c r="A19" s="129"/>
      <c r="B19" s="139" t="str">
        <f>IF('Student Data'!B50="","",'Student Data'!$B$5)</f>
        <v/>
      </c>
      <c r="C19" s="139" t="str">
        <f>IF('Student Data'!B50="","",'Student Data'!$C$5)</f>
        <v/>
      </c>
      <c r="D19" s="139" t="str">
        <f>IF('Student Data'!B50="","",'Student Data'!$D$5)</f>
        <v/>
      </c>
      <c r="E19" s="139" t="str">
        <f>IF('Student Data'!B50="","",'Student Data'!$E$5)</f>
        <v/>
      </c>
      <c r="F19" s="135" t="str">
        <f>IF('Student Data'!B50="","",'Student Data'!$F$5)</f>
        <v/>
      </c>
      <c r="G19" s="139" t="str">
        <f>IF('Student Data'!B50="","",'Student Data'!A50)</f>
        <v/>
      </c>
      <c r="H19" s="129" t="str">
        <f>IF('Student Data'!B50="","",'Student Data'!B50)</f>
        <v/>
      </c>
      <c r="I19" s="129" t="str">
        <f>IF('Student Data'!C50="","",'Student Data'!C50)</f>
        <v/>
      </c>
      <c r="J19" s="129" t="str">
        <f>IF('Student Data'!D50="","",'Student Data'!D50)</f>
        <v/>
      </c>
      <c r="K19" s="129" t="str">
        <f>IF('Student Data'!E50="","",'Student Data'!E50)</f>
        <v/>
      </c>
      <c r="L19" s="129" t="str">
        <f>IF('Student Data'!F50="","",'Student Data'!F50)</f>
        <v/>
      </c>
      <c r="M19" s="129" t="str">
        <f>IF('Student Data'!G50="","",'Student Data'!G50)</f>
        <v/>
      </c>
      <c r="N19" s="129" t="str">
        <f>IF('Student Data'!H50="","",'Student Data'!H50)</f>
        <v/>
      </c>
      <c r="O19" s="129" t="str">
        <f>IF('Student Data'!I50="","",'Student Data'!I50)</f>
        <v/>
      </c>
      <c r="P19" s="129" t="str">
        <f>IF('Student Data'!J50="","",'Student Data'!J50)</f>
        <v/>
      </c>
      <c r="Q19" s="129" t="str">
        <f>IF('Student Data'!K50="","",'Student Data'!K50)</f>
        <v/>
      </c>
      <c r="R19" s="129" t="str">
        <f>IF('Student Data'!L50="","",'Student Data'!L50)</f>
        <v/>
      </c>
      <c r="S19" s="129" t="str">
        <f>IF('Student Data'!M50="","",'Student Data'!M50)</f>
        <v/>
      </c>
      <c r="T19" s="129" t="str">
        <f>IF('Student Data'!N50="","",'Student Data'!N50)</f>
        <v/>
      </c>
      <c r="U19" s="129" t="str">
        <f>IF('Student Data'!O50="","",'Student Data'!O50)</f>
        <v/>
      </c>
      <c r="V19" s="129" t="str">
        <f>IF('Student Data'!B50="","",'Student Data'!$C$84)</f>
        <v/>
      </c>
      <c r="W19" s="129" t="str">
        <f>IF('Student Data'!B50="","",'Student Data'!$D$84)</f>
        <v/>
      </c>
      <c r="X19" s="129" t="str">
        <f>IF('Student Data'!B50="","",'Student Data'!$E$84)</f>
        <v/>
      </c>
      <c r="Y19" s="129" t="str">
        <f>IF('Student Data'!B50="","",'Student Data'!$F$84)</f>
        <v/>
      </c>
      <c r="Z19" s="129" t="str">
        <f>IF('Student Data'!B50="","",'Student Data'!$J$84)</f>
        <v/>
      </c>
      <c r="AA19" s="139" t="str">
        <f>IF('Student Data'!B50="","",'Student Data'!$K$84)</f>
        <v/>
      </c>
      <c r="AB19" s="139" t="str">
        <f>IF('Student Data'!B50="","",'Student Data'!$L$84)</f>
        <v/>
      </c>
      <c r="AC19" s="129" t="str">
        <f>IF('Student Data'!E50="","",'Student Data'!$M$84)</f>
        <v/>
      </c>
    </row>
    <row r="20" spans="1:29">
      <c r="A20" s="129"/>
      <c r="B20" s="139" t="str">
        <f>IF('Student Data'!B51="","",'Student Data'!$B$5)</f>
        <v/>
      </c>
      <c r="C20" s="139" t="str">
        <f>IF('Student Data'!B51="","",'Student Data'!$C$5)</f>
        <v/>
      </c>
      <c r="D20" s="139" t="str">
        <f>IF('Student Data'!B51="","",'Student Data'!$D$5)</f>
        <v/>
      </c>
      <c r="E20" s="139" t="str">
        <f>IF('Student Data'!B51="","",'Student Data'!$E$5)</f>
        <v/>
      </c>
      <c r="F20" s="135" t="str">
        <f>IF('Student Data'!B51="","",'Student Data'!$F$5)</f>
        <v/>
      </c>
      <c r="G20" s="139" t="str">
        <f>IF('Student Data'!B51="","",'Student Data'!A51)</f>
        <v/>
      </c>
      <c r="H20" s="129" t="str">
        <f>IF('Student Data'!B51="","",'Student Data'!B51)</f>
        <v/>
      </c>
      <c r="I20" s="129" t="str">
        <f>IF('Student Data'!C51="","",'Student Data'!C51)</f>
        <v/>
      </c>
      <c r="J20" s="129" t="str">
        <f>IF('Student Data'!D51="","",'Student Data'!D51)</f>
        <v/>
      </c>
      <c r="K20" s="129" t="str">
        <f>IF('Student Data'!E51="","",'Student Data'!E51)</f>
        <v/>
      </c>
      <c r="L20" s="129" t="str">
        <f>IF('Student Data'!F51="","",'Student Data'!F51)</f>
        <v/>
      </c>
      <c r="M20" s="129" t="str">
        <f>IF('Student Data'!G51="","",'Student Data'!G51)</f>
        <v/>
      </c>
      <c r="N20" s="129" t="str">
        <f>IF('Student Data'!H51="","",'Student Data'!H51)</f>
        <v/>
      </c>
      <c r="O20" s="129" t="str">
        <f>IF('Student Data'!I51="","",'Student Data'!I51)</f>
        <v/>
      </c>
      <c r="P20" s="129" t="str">
        <f>IF('Student Data'!J51="","",'Student Data'!J51)</f>
        <v/>
      </c>
      <c r="Q20" s="129" t="str">
        <f>IF('Student Data'!K51="","",'Student Data'!K51)</f>
        <v/>
      </c>
      <c r="R20" s="129" t="str">
        <f>IF('Student Data'!L51="","",'Student Data'!L51)</f>
        <v/>
      </c>
      <c r="S20" s="129" t="str">
        <f>IF('Student Data'!M51="","",'Student Data'!M51)</f>
        <v/>
      </c>
      <c r="T20" s="129" t="str">
        <f>IF('Student Data'!N51="","",'Student Data'!N51)</f>
        <v/>
      </c>
      <c r="U20" s="129" t="str">
        <f>IF('Student Data'!O51="","",'Student Data'!O51)</f>
        <v/>
      </c>
      <c r="V20" s="129" t="str">
        <f>IF('Student Data'!B51="","",'Student Data'!$C$84)</f>
        <v/>
      </c>
      <c r="W20" s="129" t="str">
        <f>IF('Student Data'!B51="","",'Student Data'!$D$84)</f>
        <v/>
      </c>
      <c r="X20" s="129" t="str">
        <f>IF('Student Data'!B51="","",'Student Data'!$E$84)</f>
        <v/>
      </c>
      <c r="Y20" s="129" t="str">
        <f>IF('Student Data'!B51="","",'Student Data'!$F$84)</f>
        <v/>
      </c>
      <c r="Z20" s="129" t="str">
        <f>IF('Student Data'!B51="","",'Student Data'!$J$84)</f>
        <v/>
      </c>
      <c r="AA20" s="139" t="str">
        <f>IF('Student Data'!B51="","",'Student Data'!$K$84)</f>
        <v/>
      </c>
      <c r="AB20" s="139" t="str">
        <f>IF('Student Data'!B51="","",'Student Data'!$L$84)</f>
        <v/>
      </c>
      <c r="AC20" s="129" t="str">
        <f>IF('Student Data'!E51="","",'Student Data'!$M$84)</f>
        <v/>
      </c>
    </row>
    <row r="21" spans="1:29">
      <c r="A21" s="129"/>
      <c r="B21" s="139" t="str">
        <f>IF('Student Data'!B52="","",'Student Data'!$B$5)</f>
        <v/>
      </c>
      <c r="C21" s="139" t="str">
        <f>IF('Student Data'!B52="","",'Student Data'!$C$5)</f>
        <v/>
      </c>
      <c r="D21" s="139" t="str">
        <f>IF('Student Data'!B52="","",'Student Data'!$D$5)</f>
        <v/>
      </c>
      <c r="E21" s="139" t="str">
        <f>IF('Student Data'!B52="","",'Student Data'!$E$5)</f>
        <v/>
      </c>
      <c r="F21" s="135" t="str">
        <f>IF('Student Data'!B52="","",'Student Data'!$F$5)</f>
        <v/>
      </c>
      <c r="G21" s="139" t="str">
        <f>IF('Student Data'!B52="","",'Student Data'!A52)</f>
        <v/>
      </c>
      <c r="H21" s="129" t="str">
        <f>IF('Student Data'!B52="","",'Student Data'!B52)</f>
        <v/>
      </c>
      <c r="I21" s="129" t="str">
        <f>IF('Student Data'!C52="","",'Student Data'!C52)</f>
        <v/>
      </c>
      <c r="J21" s="129" t="str">
        <f>IF('Student Data'!D52="","",'Student Data'!D52)</f>
        <v/>
      </c>
      <c r="K21" s="129" t="str">
        <f>IF('Student Data'!E52="","",'Student Data'!E52)</f>
        <v/>
      </c>
      <c r="L21" s="129" t="str">
        <f>IF('Student Data'!F52="","",'Student Data'!F52)</f>
        <v/>
      </c>
      <c r="M21" s="129" t="str">
        <f>IF('Student Data'!G52="","",'Student Data'!G52)</f>
        <v/>
      </c>
      <c r="N21" s="129" t="str">
        <f>IF('Student Data'!H52="","",'Student Data'!H52)</f>
        <v/>
      </c>
      <c r="O21" s="129" t="str">
        <f>IF('Student Data'!I52="","",'Student Data'!I52)</f>
        <v/>
      </c>
      <c r="P21" s="129" t="str">
        <f>IF('Student Data'!J52="","",'Student Data'!J52)</f>
        <v/>
      </c>
      <c r="Q21" s="129" t="str">
        <f>IF('Student Data'!K52="","",'Student Data'!K52)</f>
        <v/>
      </c>
      <c r="R21" s="129" t="str">
        <f>IF('Student Data'!L52="","",'Student Data'!L52)</f>
        <v/>
      </c>
      <c r="S21" s="129" t="str">
        <f>IF('Student Data'!M52="","",'Student Data'!M52)</f>
        <v/>
      </c>
      <c r="T21" s="129" t="str">
        <f>IF('Student Data'!N52="","",'Student Data'!N52)</f>
        <v/>
      </c>
      <c r="U21" s="129" t="str">
        <f>IF('Student Data'!O52="","",'Student Data'!O52)</f>
        <v/>
      </c>
      <c r="V21" s="129" t="str">
        <f>IF('Student Data'!B52="","",'Student Data'!$C$84)</f>
        <v/>
      </c>
      <c r="W21" s="129" t="str">
        <f>IF('Student Data'!B52="","",'Student Data'!$D$84)</f>
        <v/>
      </c>
      <c r="X21" s="129" t="str">
        <f>IF('Student Data'!B52="","",'Student Data'!$E$84)</f>
        <v/>
      </c>
      <c r="Y21" s="129" t="str">
        <f>IF('Student Data'!B52="","",'Student Data'!$F$84)</f>
        <v/>
      </c>
      <c r="Z21" s="129" t="str">
        <f>IF('Student Data'!B52="","",'Student Data'!$J$84)</f>
        <v/>
      </c>
      <c r="AA21" s="139" t="str">
        <f>IF('Student Data'!B52="","",'Student Data'!$K$84)</f>
        <v/>
      </c>
      <c r="AB21" s="139" t="str">
        <f>IF('Student Data'!B52="","",'Student Data'!$L$84)</f>
        <v/>
      </c>
      <c r="AC21" s="129" t="str">
        <f>IF('Student Data'!E52="","",'Student Data'!$M$84)</f>
        <v/>
      </c>
    </row>
    <row r="22" spans="1:29">
      <c r="A22" s="129"/>
      <c r="B22" s="139" t="str">
        <f>IF('Student Data'!B53="","",'Student Data'!$B$5)</f>
        <v/>
      </c>
      <c r="C22" s="139" t="str">
        <f>IF('Student Data'!B53="","",'Student Data'!$C$5)</f>
        <v/>
      </c>
      <c r="D22" s="139" t="str">
        <f>IF('Student Data'!B53="","",'Student Data'!$D$5)</f>
        <v/>
      </c>
      <c r="E22" s="139" t="str">
        <f>IF('Student Data'!B53="","",'Student Data'!$E$5)</f>
        <v/>
      </c>
      <c r="F22" s="135" t="str">
        <f>IF('Student Data'!B53="","",'Student Data'!$F$5)</f>
        <v/>
      </c>
      <c r="G22" s="139" t="str">
        <f>IF('Student Data'!B53="","",'Student Data'!A53)</f>
        <v/>
      </c>
      <c r="H22" s="129" t="str">
        <f>IF('Student Data'!B53="","",'Student Data'!B53)</f>
        <v/>
      </c>
      <c r="I22" s="129" t="str">
        <f>IF('Student Data'!C53="","",'Student Data'!C53)</f>
        <v/>
      </c>
      <c r="J22" s="129" t="str">
        <f>IF('Student Data'!D53="","",'Student Data'!D53)</f>
        <v/>
      </c>
      <c r="K22" s="129" t="str">
        <f>IF('Student Data'!E53="","",'Student Data'!E53)</f>
        <v/>
      </c>
      <c r="L22" s="129" t="str">
        <f>IF('Student Data'!F53="","",'Student Data'!F53)</f>
        <v/>
      </c>
      <c r="M22" s="129" t="str">
        <f>IF('Student Data'!G53="","",'Student Data'!G53)</f>
        <v/>
      </c>
      <c r="N22" s="129" t="str">
        <f>IF('Student Data'!H53="","",'Student Data'!H53)</f>
        <v/>
      </c>
      <c r="O22" s="129" t="str">
        <f>IF('Student Data'!I53="","",'Student Data'!I53)</f>
        <v/>
      </c>
      <c r="P22" s="129" t="str">
        <f>IF('Student Data'!J53="","",'Student Data'!J53)</f>
        <v/>
      </c>
      <c r="Q22" s="129" t="str">
        <f>IF('Student Data'!K53="","",'Student Data'!K53)</f>
        <v/>
      </c>
      <c r="R22" s="129" t="str">
        <f>IF('Student Data'!L53="","",'Student Data'!L53)</f>
        <v/>
      </c>
      <c r="S22" s="129" t="str">
        <f>IF('Student Data'!M53="","",'Student Data'!M53)</f>
        <v/>
      </c>
      <c r="T22" s="129" t="str">
        <f>IF('Student Data'!N53="","",'Student Data'!N53)</f>
        <v/>
      </c>
      <c r="U22" s="129" t="str">
        <f>IF('Student Data'!O53="","",'Student Data'!O53)</f>
        <v/>
      </c>
      <c r="V22" s="129" t="str">
        <f>IF('Student Data'!B53="","",'Student Data'!$C$84)</f>
        <v/>
      </c>
      <c r="W22" s="129" t="str">
        <f>IF('Student Data'!B53="","",'Student Data'!$D$84)</f>
        <v/>
      </c>
      <c r="X22" s="129" t="str">
        <f>IF('Student Data'!B53="","",'Student Data'!$E$84)</f>
        <v/>
      </c>
      <c r="Y22" s="129" t="str">
        <f>IF('Student Data'!B53="","",'Student Data'!$F$84)</f>
        <v/>
      </c>
      <c r="Z22" s="129" t="str">
        <f>IF('Student Data'!B53="","",'Student Data'!$J$84)</f>
        <v/>
      </c>
      <c r="AA22" s="139" t="str">
        <f>IF('Student Data'!B53="","",'Student Data'!$K$84)</f>
        <v/>
      </c>
      <c r="AB22" s="139" t="str">
        <f>IF('Student Data'!B53="","",'Student Data'!$L$84)</f>
        <v/>
      </c>
      <c r="AC22" s="129" t="str">
        <f>IF('Student Data'!E53="","",'Student Data'!$M$84)</f>
        <v/>
      </c>
    </row>
    <row r="23" spans="1:29">
      <c r="A23" s="129"/>
      <c r="B23" s="139" t="str">
        <f>IF('Student Data'!B54="","",'Student Data'!$B$5)</f>
        <v/>
      </c>
      <c r="C23" s="139" t="str">
        <f>IF('Student Data'!B54="","",'Student Data'!$C$5)</f>
        <v/>
      </c>
      <c r="D23" s="139" t="str">
        <f>IF('Student Data'!B54="","",'Student Data'!$D$5)</f>
        <v/>
      </c>
      <c r="E23" s="139" t="str">
        <f>IF('Student Data'!B54="","",'Student Data'!$E$5)</f>
        <v/>
      </c>
      <c r="F23" s="135" t="str">
        <f>IF('Student Data'!B54="","",'Student Data'!$F$5)</f>
        <v/>
      </c>
      <c r="G23" s="139" t="str">
        <f>IF('Student Data'!B54="","",'Student Data'!A54)</f>
        <v/>
      </c>
      <c r="H23" s="129" t="str">
        <f>IF('Student Data'!B54="","",'Student Data'!B54)</f>
        <v/>
      </c>
      <c r="I23" s="129" t="str">
        <f>IF('Student Data'!C54="","",'Student Data'!C54)</f>
        <v/>
      </c>
      <c r="J23" s="129" t="str">
        <f>IF('Student Data'!D54="","",'Student Data'!D54)</f>
        <v/>
      </c>
      <c r="K23" s="129" t="str">
        <f>IF('Student Data'!E54="","",'Student Data'!E54)</f>
        <v/>
      </c>
      <c r="L23" s="129" t="str">
        <f>IF('Student Data'!F54="","",'Student Data'!F54)</f>
        <v/>
      </c>
      <c r="M23" s="129" t="str">
        <f>IF('Student Data'!G54="","",'Student Data'!G54)</f>
        <v/>
      </c>
      <c r="N23" s="129" t="str">
        <f>IF('Student Data'!H54="","",'Student Data'!H54)</f>
        <v/>
      </c>
      <c r="O23" s="129" t="str">
        <f>IF('Student Data'!I54="","",'Student Data'!I54)</f>
        <v/>
      </c>
      <c r="P23" s="129" t="str">
        <f>IF('Student Data'!J54="","",'Student Data'!J54)</f>
        <v/>
      </c>
      <c r="Q23" s="129" t="str">
        <f>IF('Student Data'!K54="","",'Student Data'!K54)</f>
        <v/>
      </c>
      <c r="R23" s="129" t="str">
        <f>IF('Student Data'!L54="","",'Student Data'!L54)</f>
        <v/>
      </c>
      <c r="S23" s="129" t="str">
        <f>IF('Student Data'!M54="","",'Student Data'!M54)</f>
        <v/>
      </c>
      <c r="T23" s="129" t="str">
        <f>IF('Student Data'!N54="","",'Student Data'!N54)</f>
        <v/>
      </c>
      <c r="U23" s="129" t="str">
        <f>IF('Student Data'!O54="","",'Student Data'!O54)</f>
        <v/>
      </c>
      <c r="V23" s="129" t="str">
        <f>IF('Student Data'!B54="","",'Student Data'!$C$84)</f>
        <v/>
      </c>
      <c r="W23" s="129" t="str">
        <f>IF('Student Data'!B54="","",'Student Data'!$D$84)</f>
        <v/>
      </c>
      <c r="X23" s="129" t="str">
        <f>IF('Student Data'!B54="","",'Student Data'!$E$84)</f>
        <v/>
      </c>
      <c r="Y23" s="129" t="str">
        <f>IF('Student Data'!B54="","",'Student Data'!$F$84)</f>
        <v/>
      </c>
      <c r="Z23" s="129" t="str">
        <f>IF('Student Data'!B54="","",'Student Data'!$J$84)</f>
        <v/>
      </c>
      <c r="AA23" s="139" t="str">
        <f>IF('Student Data'!B54="","",'Student Data'!$K$84)</f>
        <v/>
      </c>
      <c r="AB23" s="139" t="str">
        <f>IF('Student Data'!B54="","",'Student Data'!$L$84)</f>
        <v/>
      </c>
      <c r="AC23" s="129" t="str">
        <f>IF('Student Data'!E54="","",'Student Data'!$M$84)</f>
        <v/>
      </c>
    </row>
    <row r="24" spans="1:29">
      <c r="A24" s="129"/>
      <c r="B24" s="139" t="str">
        <f>IF('Student Data'!B55="","",'Student Data'!$B$5)</f>
        <v/>
      </c>
      <c r="C24" s="139" t="str">
        <f>IF('Student Data'!B55="","",'Student Data'!$C$5)</f>
        <v/>
      </c>
      <c r="D24" s="139" t="str">
        <f>IF('Student Data'!B55="","",'Student Data'!$D$5)</f>
        <v/>
      </c>
      <c r="E24" s="139" t="str">
        <f>IF('Student Data'!B55="","",'Student Data'!$E$5)</f>
        <v/>
      </c>
      <c r="F24" s="135" t="str">
        <f>IF('Student Data'!B55="","",'Student Data'!$F$5)</f>
        <v/>
      </c>
      <c r="G24" s="139" t="str">
        <f>IF('Student Data'!B55="","",'Student Data'!A55)</f>
        <v/>
      </c>
      <c r="H24" s="129" t="str">
        <f>IF('Student Data'!B55="","",'Student Data'!B55)</f>
        <v/>
      </c>
      <c r="I24" s="129" t="str">
        <f>IF('Student Data'!C55="","",'Student Data'!C55)</f>
        <v/>
      </c>
      <c r="J24" s="129" t="str">
        <f>IF('Student Data'!D55="","",'Student Data'!D55)</f>
        <v/>
      </c>
      <c r="K24" s="129" t="str">
        <f>IF('Student Data'!E55="","",'Student Data'!E55)</f>
        <v/>
      </c>
      <c r="L24" s="129" t="str">
        <f>IF('Student Data'!F55="","",'Student Data'!F55)</f>
        <v/>
      </c>
      <c r="M24" s="129" t="str">
        <f>IF('Student Data'!G55="","",'Student Data'!G55)</f>
        <v/>
      </c>
      <c r="N24" s="129" t="str">
        <f>IF('Student Data'!H55="","",'Student Data'!H55)</f>
        <v/>
      </c>
      <c r="O24" s="129" t="str">
        <f>IF('Student Data'!I55="","",'Student Data'!I55)</f>
        <v/>
      </c>
      <c r="P24" s="129" t="str">
        <f>IF('Student Data'!J55="","",'Student Data'!J55)</f>
        <v/>
      </c>
      <c r="Q24" s="129" t="str">
        <f>IF('Student Data'!K55="","",'Student Data'!K55)</f>
        <v/>
      </c>
      <c r="R24" s="129" t="str">
        <f>IF('Student Data'!L55="","",'Student Data'!L55)</f>
        <v/>
      </c>
      <c r="S24" s="129" t="str">
        <f>IF('Student Data'!M55="","",'Student Data'!M55)</f>
        <v/>
      </c>
      <c r="T24" s="129" t="str">
        <f>IF('Student Data'!N55="","",'Student Data'!N55)</f>
        <v/>
      </c>
      <c r="U24" s="129" t="str">
        <f>IF('Student Data'!O55="","",'Student Data'!O55)</f>
        <v/>
      </c>
      <c r="V24" s="129" t="str">
        <f>IF('Student Data'!B55="","",'Student Data'!$C$84)</f>
        <v/>
      </c>
      <c r="W24" s="129" t="str">
        <f>IF('Student Data'!B55="","",'Student Data'!$D$84)</f>
        <v/>
      </c>
      <c r="X24" s="129" t="str">
        <f>IF('Student Data'!B55="","",'Student Data'!$E$84)</f>
        <v/>
      </c>
      <c r="Y24" s="129" t="str">
        <f>IF('Student Data'!B55="","",'Student Data'!$F$84)</f>
        <v/>
      </c>
      <c r="Z24" s="129" t="str">
        <f>IF('Student Data'!B55="","",'Student Data'!$J$84)</f>
        <v/>
      </c>
      <c r="AA24" s="139" t="str">
        <f>IF('Student Data'!B55="","",'Student Data'!$K$84)</f>
        <v/>
      </c>
      <c r="AB24" s="139" t="str">
        <f>IF('Student Data'!B55="","",'Student Data'!$L$84)</f>
        <v/>
      </c>
      <c r="AC24" s="129" t="str">
        <f>IF('Student Data'!E55="","",'Student Data'!$M$84)</f>
        <v/>
      </c>
    </row>
    <row r="25" spans="1:29">
      <c r="A25" s="129"/>
      <c r="B25" s="139" t="str">
        <f>IF('Student Data'!B56="","",'Student Data'!$B$5)</f>
        <v/>
      </c>
      <c r="C25" s="139" t="str">
        <f>IF('Student Data'!B56="","",'Student Data'!$C$5)</f>
        <v/>
      </c>
      <c r="D25" s="139" t="str">
        <f>IF('Student Data'!B56="","",'Student Data'!$D$5)</f>
        <v/>
      </c>
      <c r="E25" s="139" t="str">
        <f>IF('Student Data'!B56="","",'Student Data'!$E$5)</f>
        <v/>
      </c>
      <c r="F25" s="135" t="str">
        <f>IF('Student Data'!B56="","",'Student Data'!$F$5)</f>
        <v/>
      </c>
      <c r="G25" s="139" t="str">
        <f>IF('Student Data'!B56="","",'Student Data'!A56)</f>
        <v/>
      </c>
      <c r="H25" s="129" t="str">
        <f>IF('Student Data'!B56="","",'Student Data'!B56)</f>
        <v/>
      </c>
      <c r="I25" s="129" t="str">
        <f>IF('Student Data'!C56="","",'Student Data'!C56)</f>
        <v/>
      </c>
      <c r="J25" s="129" t="str">
        <f>IF('Student Data'!D56="","",'Student Data'!D56)</f>
        <v/>
      </c>
      <c r="K25" s="129" t="str">
        <f>IF('Student Data'!E56="","",'Student Data'!E56)</f>
        <v/>
      </c>
      <c r="L25" s="129" t="str">
        <f>IF('Student Data'!F56="","",'Student Data'!F56)</f>
        <v/>
      </c>
      <c r="M25" s="129" t="str">
        <f>IF('Student Data'!G56="","",'Student Data'!G56)</f>
        <v/>
      </c>
      <c r="N25" s="129" t="str">
        <f>IF('Student Data'!H56="","",'Student Data'!H56)</f>
        <v/>
      </c>
      <c r="O25" s="129" t="str">
        <f>IF('Student Data'!I56="","",'Student Data'!I56)</f>
        <v/>
      </c>
      <c r="P25" s="129" t="str">
        <f>IF('Student Data'!J56="","",'Student Data'!J56)</f>
        <v/>
      </c>
      <c r="Q25" s="129" t="str">
        <f>IF('Student Data'!K56="","",'Student Data'!K56)</f>
        <v/>
      </c>
      <c r="R25" s="129" t="str">
        <f>IF('Student Data'!L56="","",'Student Data'!L56)</f>
        <v/>
      </c>
      <c r="S25" s="129" t="str">
        <f>IF('Student Data'!M56="","",'Student Data'!M56)</f>
        <v/>
      </c>
      <c r="T25" s="129" t="str">
        <f>IF('Student Data'!N56="","",'Student Data'!N56)</f>
        <v/>
      </c>
      <c r="U25" s="129" t="str">
        <f>IF('Student Data'!O56="","",'Student Data'!O56)</f>
        <v/>
      </c>
      <c r="V25" s="129" t="str">
        <f>IF('Student Data'!B56="","",'Student Data'!$C$84)</f>
        <v/>
      </c>
      <c r="W25" s="129" t="str">
        <f>IF('Student Data'!B56="","",'Student Data'!$D$84)</f>
        <v/>
      </c>
      <c r="X25" s="129" t="str">
        <f>IF('Student Data'!B56="","",'Student Data'!$E$84)</f>
        <v/>
      </c>
      <c r="Y25" s="129" t="str">
        <f>IF('Student Data'!B56="","",'Student Data'!$F$84)</f>
        <v/>
      </c>
      <c r="Z25" s="129" t="str">
        <f>IF('Student Data'!B56="","",'Student Data'!$J$84)</f>
        <v/>
      </c>
      <c r="AA25" s="139" t="str">
        <f>IF('Student Data'!B56="","",'Student Data'!$K$84)</f>
        <v/>
      </c>
      <c r="AB25" s="139" t="str">
        <f>IF('Student Data'!B56="","",'Student Data'!$L$84)</f>
        <v/>
      </c>
      <c r="AC25" s="129" t="str">
        <f>IF('Student Data'!E56="","",'Student Data'!$M$84)</f>
        <v/>
      </c>
    </row>
    <row r="26" spans="1:29">
      <c r="A26" s="129"/>
      <c r="B26" s="139" t="str">
        <f>IF('Student Data'!B57="","",'Student Data'!$B$5)</f>
        <v/>
      </c>
      <c r="C26" s="139" t="str">
        <f>IF('Student Data'!B57="","",'Student Data'!$C$5)</f>
        <v/>
      </c>
      <c r="D26" s="139" t="str">
        <f>IF('Student Data'!B57="","",'Student Data'!$D$5)</f>
        <v/>
      </c>
      <c r="E26" s="139" t="str">
        <f>IF('Student Data'!B57="","",'Student Data'!$E$5)</f>
        <v/>
      </c>
      <c r="F26" s="135" t="str">
        <f>IF('Student Data'!B57="","",'Student Data'!$F$5)</f>
        <v/>
      </c>
      <c r="G26" s="139" t="str">
        <f>IF('Student Data'!B57="","",'Student Data'!A57)</f>
        <v/>
      </c>
      <c r="H26" s="129" t="str">
        <f>IF('Student Data'!B57="","",'Student Data'!B57)</f>
        <v/>
      </c>
      <c r="I26" s="129" t="str">
        <f>IF('Student Data'!C57="","",'Student Data'!C57)</f>
        <v/>
      </c>
      <c r="J26" s="129" t="str">
        <f>IF('Student Data'!D57="","",'Student Data'!D57)</f>
        <v/>
      </c>
      <c r="K26" s="129" t="str">
        <f>IF('Student Data'!E57="","",'Student Data'!E57)</f>
        <v/>
      </c>
      <c r="L26" s="129" t="str">
        <f>IF('Student Data'!F57="","",'Student Data'!F57)</f>
        <v/>
      </c>
      <c r="M26" s="129" t="str">
        <f>IF('Student Data'!G57="","",'Student Data'!G57)</f>
        <v/>
      </c>
      <c r="N26" s="129" t="str">
        <f>IF('Student Data'!H57="","",'Student Data'!H57)</f>
        <v/>
      </c>
      <c r="O26" s="129" t="str">
        <f>IF('Student Data'!I57="","",'Student Data'!I57)</f>
        <v/>
      </c>
      <c r="P26" s="129" t="str">
        <f>IF('Student Data'!J57="","",'Student Data'!J57)</f>
        <v/>
      </c>
      <c r="Q26" s="129" t="str">
        <f>IF('Student Data'!K57="","",'Student Data'!K57)</f>
        <v/>
      </c>
      <c r="R26" s="129" t="str">
        <f>IF('Student Data'!L57="","",'Student Data'!L57)</f>
        <v/>
      </c>
      <c r="S26" s="129" t="str">
        <f>IF('Student Data'!M57="","",'Student Data'!M57)</f>
        <v/>
      </c>
      <c r="T26" s="129" t="str">
        <f>IF('Student Data'!N57="","",'Student Data'!N57)</f>
        <v/>
      </c>
      <c r="U26" s="129" t="str">
        <f>IF('Student Data'!O57="","",'Student Data'!O57)</f>
        <v/>
      </c>
      <c r="V26" s="129" t="str">
        <f>IF('Student Data'!B57="","",'Student Data'!$C$84)</f>
        <v/>
      </c>
      <c r="W26" s="129" t="str">
        <f>IF('Student Data'!B57="","",'Student Data'!$D$84)</f>
        <v/>
      </c>
      <c r="X26" s="129" t="str">
        <f>IF('Student Data'!B57="","",'Student Data'!$E$84)</f>
        <v/>
      </c>
      <c r="Y26" s="129" t="str">
        <f>IF('Student Data'!B57="","",'Student Data'!$F$84)</f>
        <v/>
      </c>
      <c r="Z26" s="129" t="str">
        <f>IF('Student Data'!B57="","",'Student Data'!$J$84)</f>
        <v/>
      </c>
      <c r="AA26" s="139" t="str">
        <f>IF('Student Data'!B57="","",'Student Data'!$K$84)</f>
        <v/>
      </c>
      <c r="AB26" s="139" t="str">
        <f>IF('Student Data'!B57="","",'Student Data'!$L$84)</f>
        <v/>
      </c>
      <c r="AC26" s="129" t="str">
        <f>IF('Student Data'!E57="","",'Student Data'!$M$84)</f>
        <v/>
      </c>
    </row>
    <row r="27" spans="1:29">
      <c r="A27" s="129"/>
      <c r="B27" s="139" t="str">
        <f>IF('Student Data'!B58="","",'Student Data'!$B$5)</f>
        <v/>
      </c>
      <c r="C27" s="139" t="str">
        <f>IF('Student Data'!B58="","",'Student Data'!$C$5)</f>
        <v/>
      </c>
      <c r="D27" s="139" t="str">
        <f>IF('Student Data'!B58="","",'Student Data'!$D$5)</f>
        <v/>
      </c>
      <c r="E27" s="139" t="str">
        <f>IF('Student Data'!B58="","",'Student Data'!$E$5)</f>
        <v/>
      </c>
      <c r="F27" s="135" t="str">
        <f>IF('Student Data'!B58="","",'Student Data'!$F$5)</f>
        <v/>
      </c>
      <c r="G27" s="139" t="str">
        <f>IF('Student Data'!B58="","",'Student Data'!A58)</f>
        <v/>
      </c>
      <c r="H27" s="129" t="str">
        <f>IF('Student Data'!B58="","",'Student Data'!B58)</f>
        <v/>
      </c>
      <c r="I27" s="129" t="str">
        <f>IF('Student Data'!C58="","",'Student Data'!C58)</f>
        <v/>
      </c>
      <c r="J27" s="129" t="str">
        <f>IF('Student Data'!D58="","",'Student Data'!D58)</f>
        <v/>
      </c>
      <c r="K27" s="129" t="str">
        <f>IF('Student Data'!E58="","",'Student Data'!E58)</f>
        <v/>
      </c>
      <c r="L27" s="129" t="str">
        <f>IF('Student Data'!F58="","",'Student Data'!F58)</f>
        <v/>
      </c>
      <c r="M27" s="129" t="str">
        <f>IF('Student Data'!G58="","",'Student Data'!G58)</f>
        <v/>
      </c>
      <c r="N27" s="129" t="str">
        <f>IF('Student Data'!H58="","",'Student Data'!H58)</f>
        <v/>
      </c>
      <c r="O27" s="129" t="str">
        <f>IF('Student Data'!I58="","",'Student Data'!I58)</f>
        <v/>
      </c>
      <c r="P27" s="129" t="str">
        <f>IF('Student Data'!J58="","",'Student Data'!J58)</f>
        <v/>
      </c>
      <c r="Q27" s="129" t="str">
        <f>IF('Student Data'!K58="","",'Student Data'!K58)</f>
        <v/>
      </c>
      <c r="R27" s="129" t="str">
        <f>IF('Student Data'!L58="","",'Student Data'!L58)</f>
        <v/>
      </c>
      <c r="S27" s="129" t="str">
        <f>IF('Student Data'!M58="","",'Student Data'!M58)</f>
        <v/>
      </c>
      <c r="T27" s="129" t="str">
        <f>IF('Student Data'!N58="","",'Student Data'!N58)</f>
        <v/>
      </c>
      <c r="U27" s="129" t="str">
        <f>IF('Student Data'!O58="","",'Student Data'!O58)</f>
        <v/>
      </c>
      <c r="V27" s="129" t="str">
        <f>IF('Student Data'!B58="","",'Student Data'!$C$84)</f>
        <v/>
      </c>
      <c r="W27" s="129" t="str">
        <f>IF('Student Data'!B58="","",'Student Data'!$D$84)</f>
        <v/>
      </c>
      <c r="X27" s="129" t="str">
        <f>IF('Student Data'!B58="","",'Student Data'!$E$84)</f>
        <v/>
      </c>
      <c r="Y27" s="129" t="str">
        <f>IF('Student Data'!B58="","",'Student Data'!$F$84)</f>
        <v/>
      </c>
      <c r="Z27" s="129" t="str">
        <f>IF('Student Data'!B58="","",'Student Data'!$J$84)</f>
        <v/>
      </c>
      <c r="AA27" s="139" t="str">
        <f>IF('Student Data'!B58="","",'Student Data'!$K$84)</f>
        <v/>
      </c>
      <c r="AB27" s="139" t="str">
        <f>IF('Student Data'!B58="","",'Student Data'!$L$84)</f>
        <v/>
      </c>
      <c r="AC27" s="129" t="str">
        <f>IF('Student Data'!E58="","",'Student Data'!$M$84)</f>
        <v/>
      </c>
    </row>
    <row r="28" spans="1:29">
      <c r="A28" s="129"/>
      <c r="B28" s="139" t="str">
        <f>IF('Student Data'!B59="","",'Student Data'!$B$5)</f>
        <v/>
      </c>
      <c r="C28" s="139" t="str">
        <f>IF('Student Data'!B59="","",'Student Data'!$C$5)</f>
        <v/>
      </c>
      <c r="D28" s="139" t="str">
        <f>IF('Student Data'!B59="","",'Student Data'!$D$5)</f>
        <v/>
      </c>
      <c r="E28" s="139" t="str">
        <f>IF('Student Data'!B59="","",'Student Data'!$E$5)</f>
        <v/>
      </c>
      <c r="F28" s="135" t="str">
        <f>IF('Student Data'!B59="","",'Student Data'!$F$5)</f>
        <v/>
      </c>
      <c r="G28" s="139" t="str">
        <f>IF('Student Data'!B59="","",'Student Data'!A59)</f>
        <v/>
      </c>
      <c r="H28" s="129" t="str">
        <f>IF('Student Data'!B59="","",'Student Data'!B59)</f>
        <v/>
      </c>
      <c r="I28" s="129" t="str">
        <f>IF('Student Data'!C59="","",'Student Data'!C59)</f>
        <v/>
      </c>
      <c r="J28" s="129" t="str">
        <f>IF('Student Data'!D59="","",'Student Data'!D59)</f>
        <v/>
      </c>
      <c r="K28" s="129" t="str">
        <f>IF('Student Data'!E59="","",'Student Data'!E59)</f>
        <v/>
      </c>
      <c r="L28" s="129" t="str">
        <f>IF('Student Data'!F59="","",'Student Data'!F59)</f>
        <v/>
      </c>
      <c r="M28" s="129" t="str">
        <f>IF('Student Data'!G59="","",'Student Data'!G59)</f>
        <v/>
      </c>
      <c r="N28" s="129" t="str">
        <f>IF('Student Data'!H59="","",'Student Data'!H59)</f>
        <v/>
      </c>
      <c r="O28" s="129" t="str">
        <f>IF('Student Data'!I59="","",'Student Data'!I59)</f>
        <v/>
      </c>
      <c r="P28" s="129" t="str">
        <f>IF('Student Data'!J59="","",'Student Data'!J59)</f>
        <v/>
      </c>
      <c r="Q28" s="129" t="str">
        <f>IF('Student Data'!K59="","",'Student Data'!K59)</f>
        <v/>
      </c>
      <c r="R28" s="129" t="str">
        <f>IF('Student Data'!L59="","",'Student Data'!L59)</f>
        <v/>
      </c>
      <c r="S28" s="129" t="str">
        <f>IF('Student Data'!M59="","",'Student Data'!M59)</f>
        <v/>
      </c>
      <c r="T28" s="129" t="str">
        <f>IF('Student Data'!N59="","",'Student Data'!N59)</f>
        <v/>
      </c>
      <c r="U28" s="129" t="str">
        <f>IF('Student Data'!O59="","",'Student Data'!O59)</f>
        <v/>
      </c>
      <c r="V28" s="129" t="str">
        <f>IF('Student Data'!B59="","",'Student Data'!$C$84)</f>
        <v/>
      </c>
      <c r="W28" s="129" t="str">
        <f>IF('Student Data'!B59="","",'Student Data'!$D$84)</f>
        <v/>
      </c>
      <c r="X28" s="129" t="str">
        <f>IF('Student Data'!B59="","",'Student Data'!$E$84)</f>
        <v/>
      </c>
      <c r="Y28" s="129" t="str">
        <f>IF('Student Data'!B59="","",'Student Data'!$F$84)</f>
        <v/>
      </c>
      <c r="Z28" s="129" t="str">
        <f>IF('Student Data'!B59="","",'Student Data'!$J$84)</f>
        <v/>
      </c>
      <c r="AA28" s="139" t="str">
        <f>IF('Student Data'!B59="","",'Student Data'!$K$84)</f>
        <v/>
      </c>
      <c r="AB28" s="139" t="str">
        <f>IF('Student Data'!B59="","",'Student Data'!$L$84)</f>
        <v/>
      </c>
      <c r="AC28" s="129" t="str">
        <f>IF('Student Data'!E59="","",'Student Data'!$M$84)</f>
        <v/>
      </c>
    </row>
    <row r="29" spans="1:29">
      <c r="A29" s="129"/>
      <c r="B29" s="139" t="str">
        <f>IF('Student Data'!B60="","",'Student Data'!$B$5)</f>
        <v/>
      </c>
      <c r="C29" s="139" t="str">
        <f>IF('Student Data'!B60="","",'Student Data'!$C$5)</f>
        <v/>
      </c>
      <c r="D29" s="139" t="str">
        <f>IF('Student Data'!B60="","",'Student Data'!$D$5)</f>
        <v/>
      </c>
      <c r="E29" s="139" t="str">
        <f>IF('Student Data'!B60="","",'Student Data'!$E$5)</f>
        <v/>
      </c>
      <c r="F29" s="135" t="str">
        <f>IF('Student Data'!B60="","",'Student Data'!$F$5)</f>
        <v/>
      </c>
      <c r="G29" s="139" t="str">
        <f>IF('Student Data'!B60="","",'Student Data'!A60)</f>
        <v/>
      </c>
      <c r="H29" s="129" t="str">
        <f>IF('Student Data'!B60="","",'Student Data'!B60)</f>
        <v/>
      </c>
      <c r="I29" s="129" t="str">
        <f>IF('Student Data'!C60="","",'Student Data'!C60)</f>
        <v/>
      </c>
      <c r="J29" s="129" t="str">
        <f>IF('Student Data'!D60="","",'Student Data'!D60)</f>
        <v/>
      </c>
      <c r="K29" s="129" t="str">
        <f>IF('Student Data'!E60="","",'Student Data'!E60)</f>
        <v/>
      </c>
      <c r="L29" s="129" t="str">
        <f>IF('Student Data'!F60="","",'Student Data'!F60)</f>
        <v/>
      </c>
      <c r="M29" s="129" t="str">
        <f>IF('Student Data'!G60="","",'Student Data'!G60)</f>
        <v/>
      </c>
      <c r="N29" s="129" t="str">
        <f>IF('Student Data'!H60="","",'Student Data'!H60)</f>
        <v/>
      </c>
      <c r="O29" s="129" t="str">
        <f>IF('Student Data'!I60="","",'Student Data'!I60)</f>
        <v/>
      </c>
      <c r="P29" s="129" t="str">
        <f>IF('Student Data'!J60="","",'Student Data'!J60)</f>
        <v/>
      </c>
      <c r="Q29" s="129" t="str">
        <f>IF('Student Data'!K60="","",'Student Data'!K60)</f>
        <v/>
      </c>
      <c r="R29" s="129" t="str">
        <f>IF('Student Data'!L60="","",'Student Data'!L60)</f>
        <v/>
      </c>
      <c r="S29" s="129" t="str">
        <f>IF('Student Data'!M60="","",'Student Data'!M60)</f>
        <v/>
      </c>
      <c r="T29" s="129" t="str">
        <f>IF('Student Data'!N60="","",'Student Data'!N60)</f>
        <v/>
      </c>
      <c r="U29" s="129" t="str">
        <f>IF('Student Data'!O60="","",'Student Data'!O60)</f>
        <v/>
      </c>
      <c r="V29" s="129" t="str">
        <f>IF('Student Data'!B60="","",'Student Data'!$C$84)</f>
        <v/>
      </c>
      <c r="W29" s="129" t="str">
        <f>IF('Student Data'!B60="","",'Student Data'!$D$84)</f>
        <v/>
      </c>
      <c r="X29" s="129" t="str">
        <f>IF('Student Data'!B60="","",'Student Data'!$E$84)</f>
        <v/>
      </c>
      <c r="Y29" s="129" t="str">
        <f>IF('Student Data'!B60="","",'Student Data'!$F$84)</f>
        <v/>
      </c>
      <c r="Z29" s="129" t="str">
        <f>IF('Student Data'!B60="","",'Student Data'!$J$84)</f>
        <v/>
      </c>
      <c r="AA29" s="139" t="str">
        <f>IF('Student Data'!B60="","",'Student Data'!$K$84)</f>
        <v/>
      </c>
      <c r="AB29" s="139" t="str">
        <f>IF('Student Data'!B60="","",'Student Data'!$L$84)</f>
        <v/>
      </c>
      <c r="AC29" s="129" t="str">
        <f>IF('Student Data'!E60="","",'Student Data'!$M$84)</f>
        <v/>
      </c>
    </row>
    <row r="30" spans="1:29">
      <c r="A30" s="129"/>
      <c r="B30" s="139" t="str">
        <f>IF('Student Data'!B61="","",'Student Data'!$B$5)</f>
        <v/>
      </c>
      <c r="C30" s="139" t="str">
        <f>IF('Student Data'!B61="","",'Student Data'!$C$5)</f>
        <v/>
      </c>
      <c r="D30" s="139" t="str">
        <f>IF('Student Data'!B61="","",'Student Data'!$D$5)</f>
        <v/>
      </c>
      <c r="E30" s="139" t="str">
        <f>IF('Student Data'!B61="","",'Student Data'!$E$5)</f>
        <v/>
      </c>
      <c r="F30" s="135" t="str">
        <f>IF('Student Data'!B61="","",'Student Data'!$F$5)</f>
        <v/>
      </c>
      <c r="G30" s="139" t="str">
        <f>IF('Student Data'!B61="","",'Student Data'!A61)</f>
        <v/>
      </c>
      <c r="H30" s="129" t="str">
        <f>IF('Student Data'!B61="","",'Student Data'!B61)</f>
        <v/>
      </c>
      <c r="I30" s="129" t="str">
        <f>IF('Student Data'!C61="","",'Student Data'!C61)</f>
        <v/>
      </c>
      <c r="J30" s="129" t="str">
        <f>IF('Student Data'!D61="","",'Student Data'!D61)</f>
        <v/>
      </c>
      <c r="K30" s="129" t="str">
        <f>IF('Student Data'!E61="","",'Student Data'!E61)</f>
        <v/>
      </c>
      <c r="L30" s="129" t="str">
        <f>IF('Student Data'!F61="","",'Student Data'!F61)</f>
        <v/>
      </c>
      <c r="M30" s="129" t="str">
        <f>IF('Student Data'!G61="","",'Student Data'!G61)</f>
        <v/>
      </c>
      <c r="N30" s="129" t="str">
        <f>IF('Student Data'!H61="","",'Student Data'!H61)</f>
        <v/>
      </c>
      <c r="O30" s="129" t="str">
        <f>IF('Student Data'!I61="","",'Student Data'!I61)</f>
        <v/>
      </c>
      <c r="P30" s="129" t="str">
        <f>IF('Student Data'!J61="","",'Student Data'!J61)</f>
        <v/>
      </c>
      <c r="Q30" s="129" t="str">
        <f>IF('Student Data'!K61="","",'Student Data'!K61)</f>
        <v/>
      </c>
      <c r="R30" s="129" t="str">
        <f>IF('Student Data'!L61="","",'Student Data'!L61)</f>
        <v/>
      </c>
      <c r="S30" s="129" t="str">
        <f>IF('Student Data'!M61="","",'Student Data'!M61)</f>
        <v/>
      </c>
      <c r="T30" s="129" t="str">
        <f>IF('Student Data'!N61="","",'Student Data'!N61)</f>
        <v/>
      </c>
      <c r="U30" s="129" t="str">
        <f>IF('Student Data'!O61="","",'Student Data'!O61)</f>
        <v/>
      </c>
      <c r="V30" s="129" t="str">
        <f>IF('Student Data'!B61="","",'Student Data'!$C$84)</f>
        <v/>
      </c>
      <c r="W30" s="129" t="str">
        <f>IF('Student Data'!B61="","",'Student Data'!$D$84)</f>
        <v/>
      </c>
      <c r="X30" s="129" t="str">
        <f>IF('Student Data'!B61="","",'Student Data'!$E$84)</f>
        <v/>
      </c>
      <c r="Y30" s="129" t="str">
        <f>IF('Student Data'!B61="","",'Student Data'!$F$84)</f>
        <v/>
      </c>
      <c r="Z30" s="129" t="str">
        <f>IF('Student Data'!B61="","",'Student Data'!$J$84)</f>
        <v/>
      </c>
      <c r="AA30" s="139" t="str">
        <f>IF('Student Data'!B61="","",'Student Data'!$K$84)</f>
        <v/>
      </c>
      <c r="AB30" s="139" t="str">
        <f>IF('Student Data'!B61="","",'Student Data'!$L$84)</f>
        <v/>
      </c>
      <c r="AC30" s="129" t="str">
        <f>IF('Student Data'!E61="","",'Student Data'!$M$84)</f>
        <v/>
      </c>
    </row>
    <row r="31" spans="1:29">
      <c r="A31" s="129"/>
      <c r="B31" s="139" t="str">
        <f>IF('Student Data'!B62="","",'Student Data'!$B$5)</f>
        <v/>
      </c>
      <c r="C31" s="139" t="str">
        <f>IF('Student Data'!B62="","",'Student Data'!$C$5)</f>
        <v/>
      </c>
      <c r="D31" s="139" t="str">
        <f>IF('Student Data'!B62="","",'Student Data'!$D$5)</f>
        <v/>
      </c>
      <c r="E31" s="139" t="str">
        <f>IF('Student Data'!B62="","",'Student Data'!$E$5)</f>
        <v/>
      </c>
      <c r="F31" s="135" t="str">
        <f>IF('Student Data'!B62="","",'Student Data'!$F$5)</f>
        <v/>
      </c>
      <c r="G31" s="139" t="str">
        <f>IF('Student Data'!B62="","",'Student Data'!A62)</f>
        <v/>
      </c>
      <c r="H31" s="129" t="str">
        <f>IF('Student Data'!B62="","",'Student Data'!B62)</f>
        <v/>
      </c>
      <c r="I31" s="129" t="str">
        <f>IF('Student Data'!C62="","",'Student Data'!C62)</f>
        <v/>
      </c>
      <c r="J31" s="129" t="str">
        <f>IF('Student Data'!D62="","",'Student Data'!D62)</f>
        <v/>
      </c>
      <c r="K31" s="129" t="str">
        <f>IF('Student Data'!E62="","",'Student Data'!E62)</f>
        <v/>
      </c>
      <c r="L31" s="129" t="str">
        <f>IF('Student Data'!F62="","",'Student Data'!F62)</f>
        <v/>
      </c>
      <c r="M31" s="129" t="str">
        <f>IF('Student Data'!G62="","",'Student Data'!G62)</f>
        <v/>
      </c>
      <c r="N31" s="129" t="str">
        <f>IF('Student Data'!H62="","",'Student Data'!H62)</f>
        <v/>
      </c>
      <c r="O31" s="129" t="str">
        <f>IF('Student Data'!I62="","",'Student Data'!I62)</f>
        <v/>
      </c>
      <c r="P31" s="129" t="str">
        <f>IF('Student Data'!J62="","",'Student Data'!J62)</f>
        <v/>
      </c>
      <c r="Q31" s="129" t="str">
        <f>IF('Student Data'!K62="","",'Student Data'!K62)</f>
        <v/>
      </c>
      <c r="R31" s="129" t="str">
        <f>IF('Student Data'!L62="","",'Student Data'!L62)</f>
        <v/>
      </c>
      <c r="S31" s="129" t="str">
        <f>IF('Student Data'!M62="","",'Student Data'!M62)</f>
        <v/>
      </c>
      <c r="T31" s="129" t="str">
        <f>IF('Student Data'!N62="","",'Student Data'!N62)</f>
        <v/>
      </c>
      <c r="U31" s="129" t="str">
        <f>IF('Student Data'!O62="","",'Student Data'!O62)</f>
        <v/>
      </c>
      <c r="V31" s="129" t="str">
        <f>IF('Student Data'!B62="","",'Student Data'!$C$84)</f>
        <v/>
      </c>
      <c r="W31" s="129" t="str">
        <f>IF('Student Data'!B62="","",'Student Data'!$D$84)</f>
        <v/>
      </c>
      <c r="X31" s="129" t="str">
        <f>IF('Student Data'!B62="","",'Student Data'!$E$84)</f>
        <v/>
      </c>
      <c r="Y31" s="129" t="str">
        <f>IF('Student Data'!B62="","",'Student Data'!$F$84)</f>
        <v/>
      </c>
      <c r="Z31" s="129" t="str">
        <f>IF('Student Data'!B62="","",'Student Data'!$J$84)</f>
        <v/>
      </c>
      <c r="AA31" s="139" t="str">
        <f>IF('Student Data'!B62="","",'Student Data'!$K$84)</f>
        <v/>
      </c>
      <c r="AB31" s="139" t="str">
        <f>IF('Student Data'!B62="","",'Student Data'!$L$84)</f>
        <v/>
      </c>
      <c r="AC31" s="129" t="str">
        <f>IF('Student Data'!E62="","",'Student Data'!$M$84)</f>
        <v/>
      </c>
    </row>
    <row r="32" spans="1:29">
      <c r="A32" s="129"/>
      <c r="B32" s="139" t="str">
        <f>IF('Student Data'!B63="","",'Student Data'!$B$5)</f>
        <v/>
      </c>
      <c r="C32" s="139" t="str">
        <f>IF('Student Data'!B63="","",'Student Data'!$C$5)</f>
        <v/>
      </c>
      <c r="D32" s="139" t="str">
        <f>IF('Student Data'!B63="","",'Student Data'!$D$5)</f>
        <v/>
      </c>
      <c r="E32" s="139" t="str">
        <f>IF('Student Data'!B63="","",'Student Data'!$E$5)</f>
        <v/>
      </c>
      <c r="F32" s="135" t="str">
        <f>IF('Student Data'!B63="","",'Student Data'!$F$5)</f>
        <v/>
      </c>
      <c r="G32" s="139" t="str">
        <f>IF('Student Data'!B63="","",'Student Data'!A63)</f>
        <v/>
      </c>
      <c r="H32" s="129" t="str">
        <f>IF('Student Data'!B63="","",'Student Data'!B63)</f>
        <v/>
      </c>
      <c r="I32" s="129" t="str">
        <f>IF('Student Data'!C63="","",'Student Data'!C63)</f>
        <v/>
      </c>
      <c r="J32" s="129" t="str">
        <f>IF('Student Data'!D63="","",'Student Data'!D63)</f>
        <v/>
      </c>
      <c r="K32" s="129" t="str">
        <f>IF('Student Data'!E63="","",'Student Data'!E63)</f>
        <v/>
      </c>
      <c r="L32" s="129" t="str">
        <f>IF('Student Data'!F63="","",'Student Data'!F63)</f>
        <v/>
      </c>
      <c r="M32" s="129" t="str">
        <f>IF('Student Data'!G63="","",'Student Data'!G63)</f>
        <v/>
      </c>
      <c r="N32" s="129" t="str">
        <f>IF('Student Data'!H63="","",'Student Data'!H63)</f>
        <v/>
      </c>
      <c r="O32" s="129" t="str">
        <f>IF('Student Data'!I63="","",'Student Data'!I63)</f>
        <v/>
      </c>
      <c r="P32" s="129" t="str">
        <f>IF('Student Data'!J63="","",'Student Data'!J63)</f>
        <v/>
      </c>
      <c r="Q32" s="129" t="str">
        <f>IF('Student Data'!K63="","",'Student Data'!K63)</f>
        <v/>
      </c>
      <c r="R32" s="129" t="str">
        <f>IF('Student Data'!L63="","",'Student Data'!L63)</f>
        <v/>
      </c>
      <c r="S32" s="129" t="str">
        <f>IF('Student Data'!M63="","",'Student Data'!M63)</f>
        <v/>
      </c>
      <c r="T32" s="129" t="str">
        <f>IF('Student Data'!N63="","",'Student Data'!N63)</f>
        <v/>
      </c>
      <c r="U32" s="129" t="str">
        <f>IF('Student Data'!O63="","",'Student Data'!O63)</f>
        <v/>
      </c>
      <c r="V32" s="129" t="str">
        <f>IF('Student Data'!B63="","",'Student Data'!$C$84)</f>
        <v/>
      </c>
      <c r="W32" s="129" t="str">
        <f>IF('Student Data'!B63="","",'Student Data'!$D$84)</f>
        <v/>
      </c>
      <c r="X32" s="129" t="str">
        <f>IF('Student Data'!B63="","",'Student Data'!$E$84)</f>
        <v/>
      </c>
      <c r="Y32" s="129" t="str">
        <f>IF('Student Data'!B63="","",'Student Data'!$F$84)</f>
        <v/>
      </c>
      <c r="Z32" s="129" t="str">
        <f>IF('Student Data'!B63="","",'Student Data'!$J$84)</f>
        <v/>
      </c>
      <c r="AA32" s="139" t="str">
        <f>IF('Student Data'!B63="","",'Student Data'!$K$84)</f>
        <v/>
      </c>
      <c r="AB32" s="139" t="str">
        <f>IF('Student Data'!B63="","",'Student Data'!$L$84)</f>
        <v/>
      </c>
      <c r="AC32" s="129" t="str">
        <f>IF('Student Data'!E63="","",'Student Data'!$M$84)</f>
        <v/>
      </c>
    </row>
    <row r="33" spans="1:29">
      <c r="A33" s="129"/>
      <c r="B33" s="139" t="str">
        <f>IF('Student Data'!B64="","",'Student Data'!$B$5)</f>
        <v/>
      </c>
      <c r="C33" s="139" t="str">
        <f>IF('Student Data'!B64="","",'Student Data'!$C$5)</f>
        <v/>
      </c>
      <c r="D33" s="139" t="str">
        <f>IF('Student Data'!B64="","",'Student Data'!$D$5)</f>
        <v/>
      </c>
      <c r="E33" s="139" t="str">
        <f>IF('Student Data'!B64="","",'Student Data'!$E$5)</f>
        <v/>
      </c>
      <c r="F33" s="135" t="str">
        <f>IF('Student Data'!B64="","",'Student Data'!$F$5)</f>
        <v/>
      </c>
      <c r="G33" s="139" t="str">
        <f>IF('Student Data'!B64="","",'Student Data'!A64)</f>
        <v/>
      </c>
      <c r="H33" s="129" t="str">
        <f>IF('Student Data'!B64="","",'Student Data'!B64)</f>
        <v/>
      </c>
      <c r="I33" s="129" t="str">
        <f>IF('Student Data'!C64="","",'Student Data'!C64)</f>
        <v/>
      </c>
      <c r="J33" s="129" t="str">
        <f>IF('Student Data'!D64="","",'Student Data'!D64)</f>
        <v/>
      </c>
      <c r="K33" s="129" t="str">
        <f>IF('Student Data'!E64="","",'Student Data'!E64)</f>
        <v/>
      </c>
      <c r="L33" s="129" t="str">
        <f>IF('Student Data'!F64="","",'Student Data'!F64)</f>
        <v/>
      </c>
      <c r="M33" s="129" t="str">
        <f>IF('Student Data'!G64="","",'Student Data'!G64)</f>
        <v/>
      </c>
      <c r="N33" s="129" t="str">
        <f>IF('Student Data'!H64="","",'Student Data'!H64)</f>
        <v/>
      </c>
      <c r="O33" s="129" t="str">
        <f>IF('Student Data'!I64="","",'Student Data'!I64)</f>
        <v/>
      </c>
      <c r="P33" s="129" t="str">
        <f>IF('Student Data'!J64="","",'Student Data'!J64)</f>
        <v/>
      </c>
      <c r="Q33" s="129" t="str">
        <f>IF('Student Data'!K64="","",'Student Data'!K64)</f>
        <v/>
      </c>
      <c r="R33" s="129" t="str">
        <f>IF('Student Data'!L64="","",'Student Data'!L64)</f>
        <v/>
      </c>
      <c r="S33" s="129" t="str">
        <f>IF('Student Data'!M64="","",'Student Data'!M64)</f>
        <v/>
      </c>
      <c r="T33" s="129" t="str">
        <f>IF('Student Data'!N64="","",'Student Data'!N64)</f>
        <v/>
      </c>
      <c r="U33" s="129" t="str">
        <f>IF('Student Data'!O64="","",'Student Data'!O64)</f>
        <v/>
      </c>
      <c r="V33" s="129" t="str">
        <f>IF('Student Data'!B64="","",'Student Data'!$C$84)</f>
        <v/>
      </c>
      <c r="W33" s="129" t="str">
        <f>IF('Student Data'!B64="","",'Student Data'!$D$84)</f>
        <v/>
      </c>
      <c r="X33" s="129" t="str">
        <f>IF('Student Data'!B64="","",'Student Data'!$E$84)</f>
        <v/>
      </c>
      <c r="Y33" s="129" t="str">
        <f>IF('Student Data'!B64="","",'Student Data'!$F$84)</f>
        <v/>
      </c>
      <c r="Z33" s="129" t="str">
        <f>IF('Student Data'!B64="","",'Student Data'!$J$84)</f>
        <v/>
      </c>
      <c r="AA33" s="139" t="str">
        <f>IF('Student Data'!B64="","",'Student Data'!$K$84)</f>
        <v/>
      </c>
      <c r="AB33" s="139" t="str">
        <f>IF('Student Data'!B64="","",'Student Data'!$L$84)</f>
        <v/>
      </c>
      <c r="AC33" s="129" t="str">
        <f>IF('Student Data'!E64="","",'Student Data'!$M$84)</f>
        <v/>
      </c>
    </row>
    <row r="34" spans="1:29">
      <c r="A34" s="129"/>
      <c r="B34" s="139" t="str">
        <f>IF('Student Data'!B65="","",'Student Data'!$B$5)</f>
        <v/>
      </c>
      <c r="C34" s="139" t="str">
        <f>IF('Student Data'!B65="","",'Student Data'!$C$5)</f>
        <v/>
      </c>
      <c r="D34" s="139" t="str">
        <f>IF('Student Data'!B65="","",'Student Data'!$D$5)</f>
        <v/>
      </c>
      <c r="E34" s="139" t="str">
        <f>IF('Student Data'!B65="","",'Student Data'!$E$5)</f>
        <v/>
      </c>
      <c r="F34" s="135" t="str">
        <f>IF('Student Data'!B65="","",'Student Data'!$F$5)</f>
        <v/>
      </c>
      <c r="G34" s="139" t="str">
        <f>IF('Student Data'!B65="","",'Student Data'!A65)</f>
        <v/>
      </c>
      <c r="H34" s="129" t="str">
        <f>IF('Student Data'!B65="","",'Student Data'!B65)</f>
        <v/>
      </c>
      <c r="I34" s="129" t="str">
        <f>IF('Student Data'!C65="","",'Student Data'!C65)</f>
        <v/>
      </c>
      <c r="J34" s="129" t="str">
        <f>IF('Student Data'!D65="","",'Student Data'!D65)</f>
        <v/>
      </c>
      <c r="K34" s="129" t="str">
        <f>IF('Student Data'!E65="","",'Student Data'!E65)</f>
        <v/>
      </c>
      <c r="L34" s="129" t="str">
        <f>IF('Student Data'!F65="","",'Student Data'!F65)</f>
        <v/>
      </c>
      <c r="M34" s="129" t="str">
        <f>IF('Student Data'!G65="","",'Student Data'!G65)</f>
        <v/>
      </c>
      <c r="N34" s="129" t="str">
        <f>IF('Student Data'!H65="","",'Student Data'!H65)</f>
        <v/>
      </c>
      <c r="O34" s="129" t="str">
        <f>IF('Student Data'!I65="","",'Student Data'!I65)</f>
        <v/>
      </c>
      <c r="P34" s="129" t="str">
        <f>IF('Student Data'!J65="","",'Student Data'!J65)</f>
        <v/>
      </c>
      <c r="Q34" s="129" t="str">
        <f>IF('Student Data'!K65="","",'Student Data'!K65)</f>
        <v/>
      </c>
      <c r="R34" s="129" t="str">
        <f>IF('Student Data'!L65="","",'Student Data'!L65)</f>
        <v/>
      </c>
      <c r="S34" s="129" t="str">
        <f>IF('Student Data'!M65="","",'Student Data'!M65)</f>
        <v/>
      </c>
      <c r="T34" s="129" t="str">
        <f>IF('Student Data'!N65="","",'Student Data'!N65)</f>
        <v/>
      </c>
      <c r="U34" s="129" t="str">
        <f>IF('Student Data'!O65="","",'Student Data'!O65)</f>
        <v/>
      </c>
      <c r="V34" s="129" t="str">
        <f>IF('Student Data'!B65="","",'Student Data'!$C$84)</f>
        <v/>
      </c>
      <c r="W34" s="129" t="str">
        <f>IF('Student Data'!B65="","",'Student Data'!$D$84)</f>
        <v/>
      </c>
      <c r="X34" s="129" t="str">
        <f>IF('Student Data'!B65="","",'Student Data'!$E$84)</f>
        <v/>
      </c>
      <c r="Y34" s="129" t="str">
        <f>IF('Student Data'!B65="","",'Student Data'!$F$84)</f>
        <v/>
      </c>
      <c r="Z34" s="129" t="str">
        <f>IF('Student Data'!B65="","",'Student Data'!$J$84)</f>
        <v/>
      </c>
      <c r="AA34" s="139" t="str">
        <f>IF('Student Data'!B65="","",'Student Data'!$K$84)</f>
        <v/>
      </c>
      <c r="AB34" s="139" t="str">
        <f>IF('Student Data'!B65="","",'Student Data'!$L$84)</f>
        <v/>
      </c>
      <c r="AC34" s="129" t="str">
        <f>IF('Student Data'!E65="","",'Student Data'!$M$84)</f>
        <v/>
      </c>
    </row>
    <row r="35" spans="1:29">
      <c r="A35" s="129"/>
      <c r="B35" s="139" t="str">
        <f>IF('Student Data'!B66="","",'Student Data'!$B$5)</f>
        <v/>
      </c>
      <c r="C35" s="139" t="str">
        <f>IF('Student Data'!B66="","",'Student Data'!$C$5)</f>
        <v/>
      </c>
      <c r="D35" s="139" t="str">
        <f>IF('Student Data'!B66="","",'Student Data'!$D$5)</f>
        <v/>
      </c>
      <c r="E35" s="139" t="str">
        <f>IF('Student Data'!B66="","",'Student Data'!$E$5)</f>
        <v/>
      </c>
      <c r="F35" s="135" t="str">
        <f>IF('Student Data'!B66="","",'Student Data'!$F$5)</f>
        <v/>
      </c>
      <c r="G35" s="139" t="str">
        <f>IF('Student Data'!B66="","",'Student Data'!A66)</f>
        <v/>
      </c>
      <c r="H35" s="129" t="str">
        <f>IF('Student Data'!B66="","",'Student Data'!B66)</f>
        <v/>
      </c>
      <c r="I35" s="129" t="str">
        <f>IF('Student Data'!C66="","",'Student Data'!C66)</f>
        <v/>
      </c>
      <c r="J35" s="129" t="str">
        <f>IF('Student Data'!D66="","",'Student Data'!D66)</f>
        <v/>
      </c>
      <c r="K35" s="129" t="str">
        <f>IF('Student Data'!E66="","",'Student Data'!E66)</f>
        <v/>
      </c>
      <c r="L35" s="129" t="str">
        <f>IF('Student Data'!F66="","",'Student Data'!F66)</f>
        <v/>
      </c>
      <c r="M35" s="129" t="str">
        <f>IF('Student Data'!G66="","",'Student Data'!G66)</f>
        <v/>
      </c>
      <c r="N35" s="129" t="str">
        <f>IF('Student Data'!H66="","",'Student Data'!H66)</f>
        <v/>
      </c>
      <c r="O35" s="129" t="str">
        <f>IF('Student Data'!I66="","",'Student Data'!I66)</f>
        <v/>
      </c>
      <c r="P35" s="129" t="str">
        <f>IF('Student Data'!J66="","",'Student Data'!J66)</f>
        <v/>
      </c>
      <c r="Q35" s="129" t="str">
        <f>IF('Student Data'!K66="","",'Student Data'!K66)</f>
        <v/>
      </c>
      <c r="R35" s="129" t="str">
        <f>IF('Student Data'!L66="","",'Student Data'!L66)</f>
        <v/>
      </c>
      <c r="S35" s="129" t="str">
        <f>IF('Student Data'!M66="","",'Student Data'!M66)</f>
        <v/>
      </c>
      <c r="T35" s="129" t="str">
        <f>IF('Student Data'!N66="","",'Student Data'!N66)</f>
        <v/>
      </c>
      <c r="U35" s="129" t="str">
        <f>IF('Student Data'!O66="","",'Student Data'!O66)</f>
        <v/>
      </c>
      <c r="V35" s="129" t="str">
        <f>IF('Student Data'!B66="","",'Student Data'!$C$84)</f>
        <v/>
      </c>
      <c r="W35" s="129" t="str">
        <f>IF('Student Data'!B66="","",'Student Data'!$D$84)</f>
        <v/>
      </c>
      <c r="X35" s="129" t="str">
        <f>IF('Student Data'!B66="","",'Student Data'!$E$84)</f>
        <v/>
      </c>
      <c r="Y35" s="129" t="str">
        <f>IF('Student Data'!B66="","",'Student Data'!$F$84)</f>
        <v/>
      </c>
      <c r="Z35" s="129" t="str">
        <f>IF('Student Data'!B66="","",'Student Data'!$J$84)</f>
        <v/>
      </c>
      <c r="AA35" s="139" t="str">
        <f>IF('Student Data'!B66="","",'Student Data'!$K$84)</f>
        <v/>
      </c>
      <c r="AB35" s="139" t="str">
        <f>IF('Student Data'!B66="","",'Student Data'!$L$84)</f>
        <v/>
      </c>
      <c r="AC35" s="129" t="str">
        <f>IF('Student Data'!E66="","",'Student Data'!$M$84)</f>
        <v/>
      </c>
    </row>
    <row r="36" spans="1:29">
      <c r="A36" s="129"/>
      <c r="B36" s="139" t="str">
        <f>IF('Student Data'!B67="","",'Student Data'!$B$5)</f>
        <v/>
      </c>
      <c r="C36" s="139" t="str">
        <f>IF('Student Data'!B67="","",'Student Data'!$C$5)</f>
        <v/>
      </c>
      <c r="D36" s="139" t="str">
        <f>IF('Student Data'!B67="","",'Student Data'!$D$5)</f>
        <v/>
      </c>
      <c r="E36" s="139" t="str">
        <f>IF('Student Data'!B67="","",'Student Data'!$E$5)</f>
        <v/>
      </c>
      <c r="F36" s="135" t="str">
        <f>IF('Student Data'!B67="","",'Student Data'!$F$5)</f>
        <v/>
      </c>
      <c r="G36" s="139" t="str">
        <f>IF('Student Data'!B67="","",'Student Data'!A67)</f>
        <v/>
      </c>
      <c r="H36" s="129" t="str">
        <f>IF('Student Data'!B67="","",'Student Data'!B67)</f>
        <v/>
      </c>
      <c r="I36" s="129" t="str">
        <f>IF('Student Data'!C67="","",'Student Data'!C67)</f>
        <v/>
      </c>
      <c r="J36" s="129" t="str">
        <f>IF('Student Data'!D67="","",'Student Data'!D67)</f>
        <v/>
      </c>
      <c r="K36" s="129" t="str">
        <f>IF('Student Data'!E67="","",'Student Data'!E67)</f>
        <v/>
      </c>
      <c r="L36" s="129" t="str">
        <f>IF('Student Data'!F67="","",'Student Data'!F67)</f>
        <v/>
      </c>
      <c r="M36" s="129" t="str">
        <f>IF('Student Data'!G67="","",'Student Data'!G67)</f>
        <v/>
      </c>
      <c r="N36" s="129" t="str">
        <f>IF('Student Data'!H67="","",'Student Data'!H67)</f>
        <v/>
      </c>
      <c r="O36" s="129" t="str">
        <f>IF('Student Data'!I67="","",'Student Data'!I67)</f>
        <v/>
      </c>
      <c r="P36" s="129" t="str">
        <f>IF('Student Data'!J67="","",'Student Data'!J67)</f>
        <v/>
      </c>
      <c r="Q36" s="129" t="str">
        <f>IF('Student Data'!K67="","",'Student Data'!K67)</f>
        <v/>
      </c>
      <c r="R36" s="129" t="str">
        <f>IF('Student Data'!L67="","",'Student Data'!L67)</f>
        <v/>
      </c>
      <c r="S36" s="129" t="str">
        <f>IF('Student Data'!M67="","",'Student Data'!M67)</f>
        <v/>
      </c>
      <c r="T36" s="129" t="str">
        <f>IF('Student Data'!N67="","",'Student Data'!N67)</f>
        <v/>
      </c>
      <c r="U36" s="129" t="str">
        <f>IF('Student Data'!O67="","",'Student Data'!O67)</f>
        <v/>
      </c>
      <c r="V36" s="129" t="str">
        <f>IF('Student Data'!B67="","",'Student Data'!$C$84)</f>
        <v/>
      </c>
      <c r="W36" s="129" t="str">
        <f>IF('Student Data'!B67="","",'Student Data'!$D$84)</f>
        <v/>
      </c>
      <c r="X36" s="129" t="str">
        <f>IF('Student Data'!B67="","",'Student Data'!$E$84)</f>
        <v/>
      </c>
      <c r="Y36" s="129" t="str">
        <f>IF('Student Data'!B67="","",'Student Data'!$F$84)</f>
        <v/>
      </c>
      <c r="Z36" s="129" t="str">
        <f>IF('Student Data'!B67="","",'Student Data'!$J$84)</f>
        <v/>
      </c>
      <c r="AA36" s="139" t="str">
        <f>IF('Student Data'!B67="","",'Student Data'!$K$84)</f>
        <v/>
      </c>
      <c r="AB36" s="139" t="str">
        <f>IF('Student Data'!B67="","",'Student Data'!$L$84)</f>
        <v/>
      </c>
      <c r="AC36" s="129" t="str">
        <f>IF('Student Data'!E67="","",'Student Data'!$M$84)</f>
        <v/>
      </c>
    </row>
    <row r="37" spans="1:29">
      <c r="A37" s="129"/>
      <c r="B37" s="139" t="str">
        <f>IF('Student Data'!B68="","",'Student Data'!$B$5)</f>
        <v/>
      </c>
      <c r="C37" s="139" t="str">
        <f>IF('Student Data'!B68="","",'Student Data'!$C$5)</f>
        <v/>
      </c>
      <c r="D37" s="139" t="str">
        <f>IF('Student Data'!B68="","",'Student Data'!$D$5)</f>
        <v/>
      </c>
      <c r="E37" s="139" t="str">
        <f>IF('Student Data'!B68="","",'Student Data'!$E$5)</f>
        <v/>
      </c>
      <c r="F37" s="135" t="str">
        <f>IF('Student Data'!B68="","",'Student Data'!$F$5)</f>
        <v/>
      </c>
      <c r="G37" s="139" t="str">
        <f>IF('Student Data'!B68="","",'Student Data'!A68)</f>
        <v/>
      </c>
      <c r="H37" s="129" t="str">
        <f>IF('Student Data'!B68="","",'Student Data'!B68)</f>
        <v/>
      </c>
      <c r="I37" s="129" t="str">
        <f>IF('Student Data'!C68="","",'Student Data'!C68)</f>
        <v/>
      </c>
      <c r="J37" s="129" t="str">
        <f>IF('Student Data'!D68="","",'Student Data'!D68)</f>
        <v/>
      </c>
      <c r="K37" s="129" t="str">
        <f>IF('Student Data'!E68="","",'Student Data'!E68)</f>
        <v/>
      </c>
      <c r="L37" s="129" t="str">
        <f>IF('Student Data'!F68="","",'Student Data'!F68)</f>
        <v/>
      </c>
      <c r="M37" s="129" t="str">
        <f>IF('Student Data'!G68="","",'Student Data'!G68)</f>
        <v/>
      </c>
      <c r="N37" s="129" t="str">
        <f>IF('Student Data'!H68="","",'Student Data'!H68)</f>
        <v/>
      </c>
      <c r="O37" s="129" t="str">
        <f>IF('Student Data'!I68="","",'Student Data'!I68)</f>
        <v/>
      </c>
      <c r="P37" s="129" t="str">
        <f>IF('Student Data'!J68="","",'Student Data'!J68)</f>
        <v/>
      </c>
      <c r="Q37" s="129" t="str">
        <f>IF('Student Data'!K68="","",'Student Data'!K68)</f>
        <v/>
      </c>
      <c r="R37" s="129" t="str">
        <f>IF('Student Data'!L68="","",'Student Data'!L68)</f>
        <v/>
      </c>
      <c r="S37" s="129" t="str">
        <f>IF('Student Data'!M68="","",'Student Data'!M68)</f>
        <v/>
      </c>
      <c r="T37" s="129" t="str">
        <f>IF('Student Data'!N68="","",'Student Data'!N68)</f>
        <v/>
      </c>
      <c r="U37" s="129" t="str">
        <f>IF('Student Data'!O68="","",'Student Data'!O68)</f>
        <v/>
      </c>
      <c r="V37" s="129" t="str">
        <f>IF('Student Data'!B68="","",'Student Data'!$C$84)</f>
        <v/>
      </c>
      <c r="W37" s="129" t="str">
        <f>IF('Student Data'!B68="","",'Student Data'!$D$84)</f>
        <v/>
      </c>
      <c r="X37" s="129" t="str">
        <f>IF('Student Data'!B68="","",'Student Data'!$E$84)</f>
        <v/>
      </c>
      <c r="Y37" s="129" t="str">
        <f>IF('Student Data'!B68="","",'Student Data'!$F$84)</f>
        <v/>
      </c>
      <c r="Z37" s="129" t="str">
        <f>IF('Student Data'!B68="","",'Student Data'!$J$84)</f>
        <v/>
      </c>
      <c r="AA37" s="139" t="str">
        <f>IF('Student Data'!B68="","",'Student Data'!$K$84)</f>
        <v/>
      </c>
      <c r="AB37" s="139" t="str">
        <f>IF('Student Data'!B68="","",'Student Data'!$L$84)</f>
        <v/>
      </c>
      <c r="AC37" s="129" t="str">
        <f>IF('Student Data'!E68="","",'Student Data'!$M$84)</f>
        <v/>
      </c>
    </row>
    <row r="38" spans="1:29">
      <c r="A38" s="129"/>
      <c r="B38" s="139" t="str">
        <f>IF('Student Data'!B69="","",'Student Data'!$B$5)</f>
        <v/>
      </c>
      <c r="C38" s="139" t="str">
        <f>IF('Student Data'!B69="","",'Student Data'!$C$5)</f>
        <v/>
      </c>
      <c r="D38" s="139" t="str">
        <f>IF('Student Data'!B69="","",'Student Data'!$D$5)</f>
        <v/>
      </c>
      <c r="E38" s="139" t="str">
        <f>IF('Student Data'!B69="","",'Student Data'!$E$5)</f>
        <v/>
      </c>
      <c r="F38" s="135" t="str">
        <f>IF('Student Data'!B69="","",'Student Data'!$F$5)</f>
        <v/>
      </c>
      <c r="G38" s="139" t="str">
        <f>IF('Student Data'!B69="","",'Student Data'!A69)</f>
        <v/>
      </c>
      <c r="H38" s="129" t="str">
        <f>IF('Student Data'!B69="","",'Student Data'!B69)</f>
        <v/>
      </c>
      <c r="I38" s="129" t="str">
        <f>IF('Student Data'!C69="","",'Student Data'!C69)</f>
        <v/>
      </c>
      <c r="J38" s="129" t="str">
        <f>IF('Student Data'!D69="","",'Student Data'!D69)</f>
        <v/>
      </c>
      <c r="K38" s="129" t="str">
        <f>IF('Student Data'!E69="","",'Student Data'!E69)</f>
        <v/>
      </c>
      <c r="L38" s="129" t="str">
        <f>IF('Student Data'!F69="","",'Student Data'!F69)</f>
        <v/>
      </c>
      <c r="M38" s="129" t="str">
        <f>IF('Student Data'!G69="","",'Student Data'!G69)</f>
        <v/>
      </c>
      <c r="N38" s="129" t="str">
        <f>IF('Student Data'!H69="","",'Student Data'!H69)</f>
        <v/>
      </c>
      <c r="O38" s="129" t="str">
        <f>IF('Student Data'!I69="","",'Student Data'!I69)</f>
        <v/>
      </c>
      <c r="P38" s="129" t="str">
        <f>IF('Student Data'!J69="","",'Student Data'!J69)</f>
        <v/>
      </c>
      <c r="Q38" s="129" t="str">
        <f>IF('Student Data'!K69="","",'Student Data'!K69)</f>
        <v/>
      </c>
      <c r="R38" s="129" t="str">
        <f>IF('Student Data'!L69="","",'Student Data'!L69)</f>
        <v/>
      </c>
      <c r="S38" s="129" t="str">
        <f>IF('Student Data'!M69="","",'Student Data'!M69)</f>
        <v/>
      </c>
      <c r="T38" s="129" t="str">
        <f>IF('Student Data'!N69="","",'Student Data'!N69)</f>
        <v/>
      </c>
      <c r="U38" s="129" t="str">
        <f>IF('Student Data'!O69="","",'Student Data'!O69)</f>
        <v/>
      </c>
      <c r="V38" s="129" t="str">
        <f>IF('Student Data'!B69="","",'Student Data'!$C$84)</f>
        <v/>
      </c>
      <c r="W38" s="129" t="str">
        <f>IF('Student Data'!B69="","",'Student Data'!$D$84)</f>
        <v/>
      </c>
      <c r="X38" s="129" t="str">
        <f>IF('Student Data'!B69="","",'Student Data'!$E$84)</f>
        <v/>
      </c>
      <c r="Y38" s="129" t="str">
        <f>IF('Student Data'!B69="","",'Student Data'!$F$84)</f>
        <v/>
      </c>
      <c r="Z38" s="129" t="str">
        <f>IF('Student Data'!B69="","",'Student Data'!$J$84)</f>
        <v/>
      </c>
      <c r="AA38" s="139" t="str">
        <f>IF('Student Data'!B69="","",'Student Data'!$K$84)</f>
        <v/>
      </c>
      <c r="AB38" s="139" t="str">
        <f>IF('Student Data'!B69="","",'Student Data'!$L$84)</f>
        <v/>
      </c>
      <c r="AC38" s="129" t="str">
        <f>IF('Student Data'!E69="","",'Student Data'!$M$84)</f>
        <v/>
      </c>
    </row>
    <row r="39" spans="1:29">
      <c r="A39" s="129"/>
      <c r="B39" s="139" t="str">
        <f>IF('Student Data'!B70="","",'Student Data'!$B$5)</f>
        <v/>
      </c>
      <c r="C39" s="139" t="str">
        <f>IF('Student Data'!B70="","",'Student Data'!$C$5)</f>
        <v/>
      </c>
      <c r="D39" s="139" t="str">
        <f>IF('Student Data'!B70="","",'Student Data'!$D$5)</f>
        <v/>
      </c>
      <c r="E39" s="139" t="str">
        <f>IF('Student Data'!B70="","",'Student Data'!$E$5)</f>
        <v/>
      </c>
      <c r="F39" s="135" t="str">
        <f>IF('Student Data'!B70="","",'Student Data'!$F$5)</f>
        <v/>
      </c>
      <c r="G39" s="139" t="str">
        <f>IF('Student Data'!B70="","",'Student Data'!A70)</f>
        <v/>
      </c>
      <c r="H39" s="129" t="str">
        <f>IF('Student Data'!B70="","",'Student Data'!B70)</f>
        <v/>
      </c>
      <c r="I39" s="129" t="str">
        <f>IF('Student Data'!C70="","",'Student Data'!C70)</f>
        <v/>
      </c>
      <c r="J39" s="129" t="str">
        <f>IF('Student Data'!D70="","",'Student Data'!D70)</f>
        <v/>
      </c>
      <c r="K39" s="129" t="str">
        <f>IF('Student Data'!E70="","",'Student Data'!E70)</f>
        <v/>
      </c>
      <c r="L39" s="129" t="str">
        <f>IF('Student Data'!F70="","",'Student Data'!F70)</f>
        <v/>
      </c>
      <c r="M39" s="129" t="str">
        <f>IF('Student Data'!G70="","",'Student Data'!G70)</f>
        <v/>
      </c>
      <c r="N39" s="129" t="str">
        <f>IF('Student Data'!H70="","",'Student Data'!H70)</f>
        <v/>
      </c>
      <c r="O39" s="129" t="str">
        <f>IF('Student Data'!I70="","",'Student Data'!I70)</f>
        <v/>
      </c>
      <c r="P39" s="129" t="str">
        <f>IF('Student Data'!J70="","",'Student Data'!J70)</f>
        <v/>
      </c>
      <c r="Q39" s="129" t="str">
        <f>IF('Student Data'!K70="","",'Student Data'!K70)</f>
        <v/>
      </c>
      <c r="R39" s="129" t="str">
        <f>IF('Student Data'!L70="","",'Student Data'!L70)</f>
        <v/>
      </c>
      <c r="S39" s="129" t="str">
        <f>IF('Student Data'!M70="","",'Student Data'!M70)</f>
        <v/>
      </c>
      <c r="T39" s="129" t="str">
        <f>IF('Student Data'!N70="","",'Student Data'!N70)</f>
        <v/>
      </c>
      <c r="U39" s="129" t="str">
        <f>IF('Student Data'!O70="","",'Student Data'!O70)</f>
        <v/>
      </c>
      <c r="V39" s="129" t="str">
        <f>IF('Student Data'!B70="","",'Student Data'!$C$84)</f>
        <v/>
      </c>
      <c r="W39" s="129" t="str">
        <f>IF('Student Data'!B70="","",'Student Data'!$D$84)</f>
        <v/>
      </c>
      <c r="X39" s="129" t="str">
        <f>IF('Student Data'!B70="","",'Student Data'!$E$84)</f>
        <v/>
      </c>
      <c r="Y39" s="129" t="str">
        <f>IF('Student Data'!B70="","",'Student Data'!$F$84)</f>
        <v/>
      </c>
      <c r="Z39" s="129" t="str">
        <f>IF('Student Data'!B70="","",'Student Data'!$J$84)</f>
        <v/>
      </c>
      <c r="AA39" s="139" t="str">
        <f>IF('Student Data'!B70="","",'Student Data'!$K$84)</f>
        <v/>
      </c>
      <c r="AB39" s="139" t="str">
        <f>IF('Student Data'!B70="","",'Student Data'!$L$84)</f>
        <v/>
      </c>
      <c r="AC39" s="129" t="str">
        <f>IF('Student Data'!E70="","",'Student Data'!$M$84)</f>
        <v/>
      </c>
    </row>
    <row r="40" spans="1:29">
      <c r="A40" s="129"/>
      <c r="B40" s="139" t="str">
        <f>IF('Student Data'!B71="","",'Student Data'!$B$5)</f>
        <v/>
      </c>
      <c r="C40" s="139" t="str">
        <f>IF('Student Data'!B71="","",'Student Data'!$C$5)</f>
        <v/>
      </c>
      <c r="D40" s="139" t="str">
        <f>IF('Student Data'!B71="","",'Student Data'!$D$5)</f>
        <v/>
      </c>
      <c r="E40" s="139" t="str">
        <f>IF('Student Data'!B71="","",'Student Data'!$E$5)</f>
        <v/>
      </c>
      <c r="F40" s="135" t="str">
        <f>IF('Student Data'!B71="","",'Student Data'!$F$5)</f>
        <v/>
      </c>
      <c r="G40" s="139" t="str">
        <f>IF('Student Data'!B71="","",'Student Data'!A71)</f>
        <v/>
      </c>
      <c r="H40" s="129" t="str">
        <f>IF('Student Data'!B71="","",'Student Data'!B71)</f>
        <v/>
      </c>
      <c r="I40" s="129" t="str">
        <f>IF('Student Data'!C71="","",'Student Data'!C71)</f>
        <v/>
      </c>
      <c r="J40" s="129" t="str">
        <f>IF('Student Data'!D71="","",'Student Data'!D71)</f>
        <v/>
      </c>
      <c r="K40" s="129" t="str">
        <f>IF('Student Data'!E71="","",'Student Data'!E71)</f>
        <v/>
      </c>
      <c r="L40" s="129" t="str">
        <f>IF('Student Data'!F71="","",'Student Data'!F71)</f>
        <v/>
      </c>
      <c r="M40" s="129" t="str">
        <f>IF('Student Data'!G71="","",'Student Data'!G71)</f>
        <v/>
      </c>
      <c r="N40" s="129" t="str">
        <f>IF('Student Data'!H71="","",'Student Data'!H71)</f>
        <v/>
      </c>
      <c r="O40" s="129" t="str">
        <f>IF('Student Data'!I71="","",'Student Data'!I71)</f>
        <v/>
      </c>
      <c r="P40" s="129" t="str">
        <f>IF('Student Data'!J71="","",'Student Data'!J71)</f>
        <v/>
      </c>
      <c r="Q40" s="129" t="str">
        <f>IF('Student Data'!K71="","",'Student Data'!K71)</f>
        <v/>
      </c>
      <c r="R40" s="129" t="str">
        <f>IF('Student Data'!L71="","",'Student Data'!L71)</f>
        <v/>
      </c>
      <c r="S40" s="129" t="str">
        <f>IF('Student Data'!M71="","",'Student Data'!M71)</f>
        <v/>
      </c>
      <c r="T40" s="129" t="str">
        <f>IF('Student Data'!N71="","",'Student Data'!N71)</f>
        <v/>
      </c>
      <c r="U40" s="129" t="str">
        <f>IF('Student Data'!O71="","",'Student Data'!O71)</f>
        <v/>
      </c>
      <c r="V40" s="129" t="str">
        <f>IF('Student Data'!B71="","",'Student Data'!$C$84)</f>
        <v/>
      </c>
      <c r="W40" s="129" t="str">
        <f>IF('Student Data'!B71="","",'Student Data'!$D$84)</f>
        <v/>
      </c>
      <c r="X40" s="129" t="str">
        <f>IF('Student Data'!B71="","",'Student Data'!$E$84)</f>
        <v/>
      </c>
      <c r="Y40" s="129" t="str">
        <f>IF('Student Data'!B71="","",'Student Data'!$F$84)</f>
        <v/>
      </c>
      <c r="Z40" s="129" t="str">
        <f>IF('Student Data'!B71="","",'Student Data'!$J$84)</f>
        <v/>
      </c>
      <c r="AA40" s="139" t="str">
        <f>IF('Student Data'!B71="","",'Student Data'!$K$84)</f>
        <v/>
      </c>
      <c r="AB40" s="139" t="str">
        <f>IF('Student Data'!B71="","",'Student Data'!$L$84)</f>
        <v/>
      </c>
      <c r="AC40" s="129" t="str">
        <f>IF('Student Data'!E71="","",'Student Data'!$M$84)</f>
        <v/>
      </c>
    </row>
    <row r="41" spans="1:29" s="16" customFormat="1">
      <c r="A41" s="141"/>
      <c r="B41" s="141" t="str">
        <f>IF('Student Data'!B72="","",'Student Data'!$B$5)</f>
        <v/>
      </c>
      <c r="C41" s="141" t="str">
        <f>IF('Student Data'!B72="","",'Student Data'!$C$5)</f>
        <v/>
      </c>
      <c r="D41" s="141" t="str">
        <f>IF('Student Data'!B72="","",'Student Data'!$D$5)</f>
        <v/>
      </c>
      <c r="E41" s="141" t="str">
        <f>IF('Student Data'!B72="","",'Student Data'!$E$5)</f>
        <v/>
      </c>
      <c r="F41" s="142" t="str">
        <f>IF('Student Data'!B72="","",'Student Data'!$F$5)</f>
        <v/>
      </c>
      <c r="G41" s="141" t="str">
        <f>IF('Student Data'!B72="","",'Student Data'!A72)</f>
        <v/>
      </c>
      <c r="H41" s="141" t="str">
        <f>IF('Student Data'!B72="","",'Student Data'!B72)</f>
        <v/>
      </c>
      <c r="I41" s="141" t="str">
        <f>IF('Student Data'!C72="","",'Student Data'!C72)</f>
        <v/>
      </c>
      <c r="J41" s="141" t="str">
        <f>IF('Student Data'!D72="","",'Student Data'!D72)</f>
        <v/>
      </c>
      <c r="K41" s="141" t="str">
        <f>IF('Student Data'!E72="","",'Student Data'!E72)</f>
        <v/>
      </c>
      <c r="L41" s="141" t="str">
        <f>IF('Student Data'!F72="","",'Student Data'!F72)</f>
        <v/>
      </c>
      <c r="M41" s="141" t="str">
        <f>IF('Student Data'!G72="","",'Student Data'!G72)</f>
        <v/>
      </c>
      <c r="N41" s="141" t="str">
        <f>IF('Student Data'!H72="","",'Student Data'!H72)</f>
        <v/>
      </c>
      <c r="O41" s="141" t="str">
        <f>IF('Student Data'!I72="","",'Student Data'!I72)</f>
        <v/>
      </c>
      <c r="P41" s="141" t="str">
        <f>IF('Student Data'!J72="","",'Student Data'!J72)</f>
        <v/>
      </c>
      <c r="Q41" s="141" t="str">
        <f>IF('Student Data'!K72="","",'Student Data'!K72)</f>
        <v/>
      </c>
      <c r="R41" s="141" t="str">
        <f>IF('Student Data'!L72="","",'Student Data'!L72)</f>
        <v/>
      </c>
      <c r="S41" s="141" t="str">
        <f>IF('Student Data'!M72="","",'Student Data'!M72)</f>
        <v/>
      </c>
      <c r="T41" s="141" t="str">
        <f>IF('Student Data'!N72="","",'Student Data'!N72)</f>
        <v/>
      </c>
      <c r="U41" s="141" t="str">
        <f>IF('Student Data'!O72="","",'Student Data'!O72)</f>
        <v/>
      </c>
      <c r="V41" s="141" t="str">
        <f>IF('Student Data'!B72="","",'Student Data'!$C$84)</f>
        <v/>
      </c>
      <c r="W41" s="141" t="str">
        <f>IF('Student Data'!B72="","",'Student Data'!$D$84)</f>
        <v/>
      </c>
      <c r="X41" s="141" t="str">
        <f>IF('Student Data'!B72="","",'Student Data'!$E$84)</f>
        <v/>
      </c>
      <c r="Y41" s="141" t="str">
        <f>IF('Student Data'!B72="","",'Student Data'!$F$84)</f>
        <v/>
      </c>
      <c r="Z41" s="141" t="str">
        <f>IF('Student Data'!B72="","",'Student Data'!$J$84)</f>
        <v/>
      </c>
      <c r="AA41" s="141" t="str">
        <f>IF('Student Data'!B72="","",'Student Data'!$K$84)</f>
        <v/>
      </c>
      <c r="AB41" s="141" t="str">
        <f>IF('Student Data'!B72="","",'Student Data'!$L$84)</f>
        <v/>
      </c>
      <c r="AC41" s="141" t="str">
        <f>IF('Student Data'!E72="","",'Student Data'!$M$84)</f>
        <v/>
      </c>
    </row>
    <row r="42" spans="1:29" s="16" customFormat="1">
      <c r="F42" s="143"/>
    </row>
    <row r="53" spans="2:15">
      <c r="B53" t="s">
        <v>210</v>
      </c>
    </row>
    <row r="55" spans="2:15">
      <c r="B55" s="150" t="s">
        <v>7</v>
      </c>
      <c r="C55" s="151"/>
      <c r="D55" s="151"/>
      <c r="E55" s="151"/>
      <c r="F55" s="151"/>
      <c r="G55" s="152"/>
      <c r="H55" s="150" t="s">
        <v>29</v>
      </c>
      <c r="I55" s="151"/>
      <c r="J55" s="151"/>
      <c r="K55" s="152"/>
      <c r="L55" s="153" t="s">
        <v>30</v>
      </c>
      <c r="M55" s="154"/>
      <c r="N55" s="154"/>
      <c r="O55" s="155"/>
    </row>
    <row r="56" spans="2:15">
      <c r="B56" s="137" t="s">
        <v>0</v>
      </c>
      <c r="C56" s="137" t="s">
        <v>1</v>
      </c>
      <c r="D56" s="137" t="s">
        <v>2</v>
      </c>
      <c r="E56" s="137" t="s">
        <v>74</v>
      </c>
      <c r="F56" s="137" t="s">
        <v>75</v>
      </c>
      <c r="G56" s="137" t="s">
        <v>78</v>
      </c>
      <c r="H56" s="137" t="s">
        <v>9</v>
      </c>
      <c r="I56" s="137" t="s">
        <v>10</v>
      </c>
      <c r="J56" s="137" t="s">
        <v>11</v>
      </c>
      <c r="K56" s="137" t="s">
        <v>65</v>
      </c>
      <c r="L56" s="138" t="s">
        <v>13</v>
      </c>
      <c r="M56" s="138" t="s">
        <v>14</v>
      </c>
      <c r="N56" s="138" t="s">
        <v>15</v>
      </c>
      <c r="O56" s="137" t="s">
        <v>64</v>
      </c>
    </row>
    <row r="57" spans="2:15">
      <c r="B57" s="47" t="s">
        <v>164</v>
      </c>
      <c r="C57" s="48" t="s">
        <v>204</v>
      </c>
      <c r="D57" s="48" t="s">
        <v>206</v>
      </c>
      <c r="E57" s="48" t="s">
        <v>208</v>
      </c>
      <c r="F57" s="48" t="s">
        <v>207</v>
      </c>
      <c r="G57" s="48" t="s">
        <v>206</v>
      </c>
      <c r="H57" s="48">
        <v>1</v>
      </c>
      <c r="I57" s="48">
        <v>2</v>
      </c>
      <c r="J57" s="48">
        <v>3</v>
      </c>
      <c r="K57" s="48">
        <v>4</v>
      </c>
      <c r="L57" s="48">
        <v>5</v>
      </c>
      <c r="M57" s="48">
        <v>6</v>
      </c>
      <c r="N57" s="48">
        <v>7</v>
      </c>
      <c r="O57" s="48">
        <v>8</v>
      </c>
    </row>
    <row r="58" spans="2:15">
      <c r="B58" s="47" t="s">
        <v>165</v>
      </c>
      <c r="C58" s="48" t="s">
        <v>204</v>
      </c>
      <c r="D58" s="48" t="s">
        <v>206</v>
      </c>
      <c r="E58" s="48" t="s">
        <v>208</v>
      </c>
      <c r="F58" s="48" t="s">
        <v>207</v>
      </c>
      <c r="G58" s="48" t="s">
        <v>206</v>
      </c>
      <c r="H58" s="48">
        <v>1</v>
      </c>
      <c r="I58" s="48">
        <v>2</v>
      </c>
      <c r="J58" s="48">
        <v>3</v>
      </c>
      <c r="K58" s="48">
        <v>4</v>
      </c>
      <c r="L58" s="48">
        <v>5</v>
      </c>
      <c r="M58" s="48">
        <v>6</v>
      </c>
      <c r="N58" s="48">
        <v>7</v>
      </c>
      <c r="O58" s="48">
        <v>8</v>
      </c>
    </row>
    <row r="59" spans="2:15">
      <c r="B59" s="47" t="s">
        <v>166</v>
      </c>
      <c r="C59" s="48" t="s">
        <v>204</v>
      </c>
      <c r="D59" s="48" t="s">
        <v>206</v>
      </c>
      <c r="E59" s="48" t="s">
        <v>208</v>
      </c>
      <c r="F59" s="48" t="s">
        <v>207</v>
      </c>
      <c r="G59" s="48" t="s">
        <v>206</v>
      </c>
      <c r="H59" s="48">
        <v>1</v>
      </c>
      <c r="I59" s="48">
        <v>2</v>
      </c>
      <c r="J59" s="48">
        <v>3</v>
      </c>
      <c r="K59" s="48">
        <v>4</v>
      </c>
      <c r="L59" s="48">
        <v>5</v>
      </c>
      <c r="M59" s="48">
        <v>6</v>
      </c>
      <c r="N59" s="48">
        <v>7</v>
      </c>
      <c r="O59" s="48">
        <v>8</v>
      </c>
    </row>
    <row r="60" spans="2:15">
      <c r="B60" s="47" t="s">
        <v>167</v>
      </c>
      <c r="C60" s="48" t="s">
        <v>204</v>
      </c>
      <c r="D60" s="48" t="s">
        <v>206</v>
      </c>
      <c r="E60" s="48" t="s">
        <v>208</v>
      </c>
      <c r="F60" s="48" t="s">
        <v>207</v>
      </c>
      <c r="G60" s="48" t="s">
        <v>206</v>
      </c>
      <c r="H60" s="48">
        <v>1</v>
      </c>
      <c r="I60" s="48">
        <v>2</v>
      </c>
      <c r="J60" s="48">
        <v>3</v>
      </c>
      <c r="K60" s="48">
        <v>4</v>
      </c>
      <c r="L60" s="48">
        <v>5</v>
      </c>
      <c r="M60" s="48">
        <v>6</v>
      </c>
      <c r="N60" s="48">
        <v>7</v>
      </c>
      <c r="O60" s="48">
        <v>8</v>
      </c>
    </row>
    <row r="61" spans="2:15">
      <c r="B61" s="47" t="s">
        <v>168</v>
      </c>
      <c r="C61" s="48" t="s">
        <v>204</v>
      </c>
      <c r="D61" s="48" t="s">
        <v>206</v>
      </c>
      <c r="E61" s="48" t="s">
        <v>208</v>
      </c>
      <c r="F61" s="48" t="s">
        <v>207</v>
      </c>
      <c r="G61" s="48" t="s">
        <v>206</v>
      </c>
      <c r="H61" s="48">
        <v>1</v>
      </c>
      <c r="I61" s="48">
        <v>2</v>
      </c>
      <c r="J61" s="48">
        <v>3</v>
      </c>
      <c r="K61" s="48">
        <v>4</v>
      </c>
      <c r="L61" s="48">
        <v>5</v>
      </c>
      <c r="M61" s="48">
        <v>6</v>
      </c>
      <c r="N61" s="48">
        <v>7</v>
      </c>
      <c r="O61" s="48">
        <v>8</v>
      </c>
    </row>
    <row r="62" spans="2:15">
      <c r="B62" s="47" t="s">
        <v>169</v>
      </c>
      <c r="C62" s="48" t="s">
        <v>204</v>
      </c>
      <c r="D62" s="48" t="s">
        <v>206</v>
      </c>
      <c r="E62" s="48" t="s">
        <v>208</v>
      </c>
      <c r="F62" s="48" t="s">
        <v>207</v>
      </c>
      <c r="G62" s="48" t="s">
        <v>206</v>
      </c>
      <c r="H62" s="48">
        <v>1</v>
      </c>
      <c r="I62" s="48">
        <v>2</v>
      </c>
      <c r="J62" s="48">
        <v>3</v>
      </c>
      <c r="K62" s="48">
        <v>4</v>
      </c>
      <c r="L62" s="48">
        <v>5</v>
      </c>
      <c r="M62" s="48">
        <v>6</v>
      </c>
      <c r="N62" s="48">
        <v>7</v>
      </c>
      <c r="O62" s="48">
        <v>8</v>
      </c>
    </row>
    <row r="63" spans="2:15">
      <c r="B63" s="47" t="s">
        <v>170</v>
      </c>
      <c r="C63" s="48" t="s">
        <v>204</v>
      </c>
      <c r="D63" s="48" t="s">
        <v>206</v>
      </c>
      <c r="E63" s="48" t="s">
        <v>208</v>
      </c>
      <c r="F63" s="48" t="s">
        <v>207</v>
      </c>
      <c r="G63" s="48" t="s">
        <v>206</v>
      </c>
      <c r="H63" s="48">
        <v>1</v>
      </c>
      <c r="I63" s="48">
        <v>2</v>
      </c>
      <c r="J63" s="48">
        <v>3</v>
      </c>
      <c r="K63" s="48">
        <v>4</v>
      </c>
      <c r="L63" s="48">
        <v>5</v>
      </c>
      <c r="M63" s="48">
        <v>6</v>
      </c>
      <c r="N63" s="48">
        <v>7</v>
      </c>
      <c r="O63" s="48">
        <v>8</v>
      </c>
    </row>
    <row r="64" spans="2:15">
      <c r="B64" s="47" t="s">
        <v>171</v>
      </c>
      <c r="C64" s="48" t="s">
        <v>204</v>
      </c>
      <c r="D64" s="48" t="s">
        <v>206</v>
      </c>
      <c r="E64" s="48" t="s">
        <v>208</v>
      </c>
      <c r="F64" s="48" t="s">
        <v>207</v>
      </c>
      <c r="G64" s="48" t="s">
        <v>206</v>
      </c>
      <c r="H64" s="48">
        <v>1</v>
      </c>
      <c r="I64" s="48">
        <v>2</v>
      </c>
      <c r="J64" s="48">
        <v>3</v>
      </c>
      <c r="K64" s="48">
        <v>4</v>
      </c>
      <c r="L64" s="48">
        <v>5</v>
      </c>
      <c r="M64" s="48">
        <v>6</v>
      </c>
      <c r="N64" s="48">
        <v>7</v>
      </c>
      <c r="O64" s="48">
        <v>8</v>
      </c>
    </row>
    <row r="65" spans="2:15">
      <c r="B65" s="47" t="s">
        <v>172</v>
      </c>
      <c r="C65" s="48" t="s">
        <v>204</v>
      </c>
      <c r="D65" s="48" t="s">
        <v>206</v>
      </c>
      <c r="E65" s="48" t="s">
        <v>208</v>
      </c>
      <c r="F65" s="48" t="s">
        <v>207</v>
      </c>
      <c r="G65" s="48" t="s">
        <v>206</v>
      </c>
      <c r="H65" s="48">
        <v>1</v>
      </c>
      <c r="I65" s="48">
        <v>2</v>
      </c>
      <c r="J65" s="48">
        <v>3</v>
      </c>
      <c r="K65" s="48">
        <v>4</v>
      </c>
      <c r="L65" s="48">
        <v>5</v>
      </c>
      <c r="M65" s="48">
        <v>6</v>
      </c>
      <c r="N65" s="48">
        <v>7</v>
      </c>
      <c r="O65" s="48">
        <v>8</v>
      </c>
    </row>
    <row r="66" spans="2:15">
      <c r="B66" s="47" t="s">
        <v>173</v>
      </c>
      <c r="C66" s="48" t="s">
        <v>204</v>
      </c>
      <c r="D66" s="48" t="s">
        <v>206</v>
      </c>
      <c r="E66" s="48" t="s">
        <v>208</v>
      </c>
      <c r="F66" s="48" t="s">
        <v>207</v>
      </c>
      <c r="G66" s="48" t="s">
        <v>206</v>
      </c>
      <c r="H66" s="48">
        <v>1</v>
      </c>
      <c r="I66" s="48">
        <v>2</v>
      </c>
      <c r="J66" s="48">
        <v>3</v>
      </c>
      <c r="K66" s="48">
        <v>4</v>
      </c>
      <c r="L66" s="48">
        <v>5</v>
      </c>
      <c r="M66" s="48">
        <v>6</v>
      </c>
      <c r="N66" s="48">
        <v>7</v>
      </c>
      <c r="O66" s="48">
        <v>8</v>
      </c>
    </row>
    <row r="67" spans="2:15">
      <c r="B67" s="47" t="s">
        <v>174</v>
      </c>
      <c r="C67" s="48" t="s">
        <v>204</v>
      </c>
      <c r="D67" s="48" t="s">
        <v>206</v>
      </c>
      <c r="E67" s="48" t="s">
        <v>208</v>
      </c>
      <c r="F67" s="48" t="s">
        <v>207</v>
      </c>
      <c r="G67" s="48" t="s">
        <v>206</v>
      </c>
      <c r="H67" s="48">
        <v>1</v>
      </c>
      <c r="I67" s="48">
        <v>2</v>
      </c>
      <c r="J67" s="48">
        <v>3</v>
      </c>
      <c r="K67" s="48">
        <v>4</v>
      </c>
      <c r="L67" s="48">
        <v>5</v>
      </c>
      <c r="M67" s="48">
        <v>6</v>
      </c>
      <c r="N67" s="48">
        <v>7</v>
      </c>
      <c r="O67" s="48">
        <v>8</v>
      </c>
    </row>
    <row r="68" spans="2:15">
      <c r="B68" s="47" t="s">
        <v>175</v>
      </c>
      <c r="C68" s="48" t="s">
        <v>204</v>
      </c>
      <c r="D68" s="48" t="s">
        <v>206</v>
      </c>
      <c r="E68" s="48" t="s">
        <v>208</v>
      </c>
      <c r="F68" s="48" t="s">
        <v>207</v>
      </c>
      <c r="G68" s="48" t="s">
        <v>206</v>
      </c>
      <c r="H68" s="48">
        <v>1</v>
      </c>
      <c r="I68" s="48">
        <v>2</v>
      </c>
      <c r="J68" s="48">
        <v>3</v>
      </c>
      <c r="K68" s="48">
        <v>4</v>
      </c>
      <c r="L68" s="48">
        <v>5</v>
      </c>
      <c r="M68" s="48">
        <v>6</v>
      </c>
      <c r="N68" s="48">
        <v>7</v>
      </c>
      <c r="O68" s="48">
        <v>8</v>
      </c>
    </row>
    <row r="69" spans="2:15">
      <c r="B69" s="47" t="s">
        <v>176</v>
      </c>
      <c r="C69" s="48" t="s">
        <v>204</v>
      </c>
      <c r="D69" s="48" t="s">
        <v>206</v>
      </c>
      <c r="E69" s="48" t="s">
        <v>208</v>
      </c>
      <c r="F69" s="48" t="s">
        <v>207</v>
      </c>
      <c r="G69" s="48" t="s">
        <v>206</v>
      </c>
      <c r="H69" s="48">
        <v>1</v>
      </c>
      <c r="I69" s="48">
        <v>2</v>
      </c>
      <c r="J69" s="48">
        <v>3</v>
      </c>
      <c r="K69" s="48">
        <v>4</v>
      </c>
      <c r="L69" s="48">
        <v>5</v>
      </c>
      <c r="M69" s="48">
        <v>6</v>
      </c>
      <c r="N69" s="48">
        <v>7</v>
      </c>
      <c r="O69" s="48">
        <v>8</v>
      </c>
    </row>
    <row r="70" spans="2:15">
      <c r="B70" s="47" t="s">
        <v>177</v>
      </c>
      <c r="C70" s="48" t="s">
        <v>204</v>
      </c>
      <c r="D70" s="48" t="s">
        <v>206</v>
      </c>
      <c r="E70" s="48" t="s">
        <v>208</v>
      </c>
      <c r="F70" s="48" t="s">
        <v>207</v>
      </c>
      <c r="G70" s="48" t="s">
        <v>206</v>
      </c>
      <c r="H70" s="48">
        <v>1</v>
      </c>
      <c r="I70" s="48">
        <v>2</v>
      </c>
      <c r="J70" s="48">
        <v>3</v>
      </c>
      <c r="K70" s="48">
        <v>4</v>
      </c>
      <c r="L70" s="48">
        <v>5</v>
      </c>
      <c r="M70" s="48">
        <v>6</v>
      </c>
      <c r="N70" s="48">
        <v>7</v>
      </c>
      <c r="O70" s="48">
        <v>8</v>
      </c>
    </row>
    <row r="71" spans="2:15">
      <c r="B71" s="47" t="s">
        <v>178</v>
      </c>
      <c r="C71" s="48" t="s">
        <v>204</v>
      </c>
      <c r="D71" s="48" t="s">
        <v>206</v>
      </c>
      <c r="E71" s="48" t="s">
        <v>208</v>
      </c>
      <c r="F71" s="48" t="s">
        <v>207</v>
      </c>
      <c r="G71" s="48" t="s">
        <v>206</v>
      </c>
      <c r="H71" s="48">
        <v>1</v>
      </c>
      <c r="I71" s="48">
        <v>2</v>
      </c>
      <c r="J71" s="48">
        <v>3</v>
      </c>
      <c r="K71" s="48">
        <v>4</v>
      </c>
      <c r="L71" s="48">
        <v>5</v>
      </c>
      <c r="M71" s="48">
        <v>6</v>
      </c>
      <c r="N71" s="48">
        <v>7</v>
      </c>
      <c r="O71" s="48">
        <v>8</v>
      </c>
    </row>
    <row r="72" spans="2:15">
      <c r="B72" s="47" t="s">
        <v>179</v>
      </c>
      <c r="C72" s="48" t="s">
        <v>204</v>
      </c>
      <c r="D72" s="48" t="s">
        <v>206</v>
      </c>
      <c r="E72" s="48" t="s">
        <v>208</v>
      </c>
      <c r="F72" s="48" t="s">
        <v>207</v>
      </c>
      <c r="G72" s="48" t="s">
        <v>206</v>
      </c>
      <c r="H72" s="48">
        <v>1</v>
      </c>
      <c r="I72" s="48">
        <v>2</v>
      </c>
      <c r="J72" s="48">
        <v>3</v>
      </c>
      <c r="K72" s="48">
        <v>4</v>
      </c>
      <c r="L72" s="48">
        <v>5</v>
      </c>
      <c r="M72" s="48">
        <v>6</v>
      </c>
      <c r="N72" s="48">
        <v>7</v>
      </c>
      <c r="O72" s="48">
        <v>8</v>
      </c>
    </row>
    <row r="73" spans="2:15">
      <c r="B73" s="47" t="s">
        <v>180</v>
      </c>
      <c r="C73" s="48" t="s">
        <v>204</v>
      </c>
      <c r="D73" s="48" t="s">
        <v>206</v>
      </c>
      <c r="E73" s="48" t="s">
        <v>208</v>
      </c>
      <c r="F73" s="48" t="s">
        <v>207</v>
      </c>
      <c r="G73" s="48" t="s">
        <v>206</v>
      </c>
      <c r="H73" s="48">
        <v>1</v>
      </c>
      <c r="I73" s="48">
        <v>2</v>
      </c>
      <c r="J73" s="48">
        <v>3</v>
      </c>
      <c r="K73" s="48">
        <v>4</v>
      </c>
      <c r="L73" s="48">
        <v>5</v>
      </c>
      <c r="M73" s="48">
        <v>6</v>
      </c>
      <c r="N73" s="48">
        <v>7</v>
      </c>
      <c r="O73" s="48">
        <v>8</v>
      </c>
    </row>
    <row r="74" spans="2:15">
      <c r="B74" s="47" t="s">
        <v>181</v>
      </c>
      <c r="C74" s="48" t="s">
        <v>204</v>
      </c>
      <c r="D74" s="48" t="s">
        <v>206</v>
      </c>
      <c r="E74" s="48" t="s">
        <v>208</v>
      </c>
      <c r="F74" s="48" t="s">
        <v>207</v>
      </c>
      <c r="G74" s="48" t="s">
        <v>206</v>
      </c>
      <c r="H74" s="48">
        <v>1</v>
      </c>
      <c r="I74" s="48">
        <v>2</v>
      </c>
      <c r="J74" s="48">
        <v>3</v>
      </c>
      <c r="K74" s="48">
        <v>4</v>
      </c>
      <c r="L74" s="48">
        <v>5</v>
      </c>
      <c r="M74" s="48">
        <v>6</v>
      </c>
      <c r="N74" s="48">
        <v>7</v>
      </c>
      <c r="O74" s="48">
        <v>8</v>
      </c>
    </row>
    <row r="75" spans="2:15">
      <c r="B75" s="47" t="s">
        <v>182</v>
      </c>
      <c r="C75" s="48" t="s">
        <v>204</v>
      </c>
      <c r="D75" s="48" t="s">
        <v>206</v>
      </c>
      <c r="E75" s="48" t="s">
        <v>208</v>
      </c>
      <c r="F75" s="48" t="s">
        <v>207</v>
      </c>
      <c r="G75" s="48" t="s">
        <v>206</v>
      </c>
      <c r="H75" s="48">
        <v>1</v>
      </c>
      <c r="I75" s="48">
        <v>2</v>
      </c>
      <c r="J75" s="48">
        <v>3</v>
      </c>
      <c r="K75" s="48">
        <v>4</v>
      </c>
      <c r="L75" s="48">
        <v>5</v>
      </c>
      <c r="M75" s="48">
        <v>6</v>
      </c>
      <c r="N75" s="48">
        <v>7</v>
      </c>
      <c r="O75" s="48">
        <v>8</v>
      </c>
    </row>
    <row r="76" spans="2:15">
      <c r="B76" s="47" t="s">
        <v>183</v>
      </c>
      <c r="C76" s="48" t="s">
        <v>205</v>
      </c>
      <c r="D76" s="48" t="s">
        <v>206</v>
      </c>
      <c r="E76" s="48" t="s">
        <v>208</v>
      </c>
      <c r="F76" s="48" t="s">
        <v>207</v>
      </c>
      <c r="G76" s="48" t="s">
        <v>206</v>
      </c>
      <c r="H76" s="48">
        <v>1</v>
      </c>
      <c r="I76" s="48">
        <v>2</v>
      </c>
      <c r="J76" s="48">
        <v>3</v>
      </c>
      <c r="K76" s="48">
        <v>4</v>
      </c>
      <c r="L76" s="48">
        <v>5</v>
      </c>
      <c r="M76" s="48">
        <v>6</v>
      </c>
      <c r="N76" s="48">
        <v>7</v>
      </c>
      <c r="O76" s="48">
        <v>8</v>
      </c>
    </row>
    <row r="77" spans="2:15">
      <c r="B77" s="47" t="s">
        <v>184</v>
      </c>
      <c r="C77" s="48" t="s">
        <v>205</v>
      </c>
      <c r="D77" s="48" t="s">
        <v>207</v>
      </c>
      <c r="E77" s="48" t="s">
        <v>208</v>
      </c>
      <c r="F77" s="48" t="s">
        <v>207</v>
      </c>
      <c r="G77" s="48" t="s">
        <v>206</v>
      </c>
      <c r="H77" s="48">
        <v>1</v>
      </c>
      <c r="I77" s="48">
        <v>2</v>
      </c>
      <c r="J77" s="48">
        <v>3</v>
      </c>
      <c r="K77" s="48">
        <v>4</v>
      </c>
      <c r="L77" s="48">
        <v>5</v>
      </c>
      <c r="M77" s="48">
        <v>6</v>
      </c>
      <c r="N77" s="48">
        <v>7</v>
      </c>
      <c r="O77" s="48">
        <v>8</v>
      </c>
    </row>
    <row r="78" spans="2:15">
      <c r="B78" s="47" t="s">
        <v>185</v>
      </c>
      <c r="C78" s="48" t="s">
        <v>205</v>
      </c>
      <c r="D78" s="48" t="s">
        <v>207</v>
      </c>
      <c r="E78" s="48" t="s">
        <v>209</v>
      </c>
      <c r="F78" s="48" t="s">
        <v>207</v>
      </c>
      <c r="G78" s="48" t="s">
        <v>206</v>
      </c>
      <c r="H78" s="48">
        <v>1</v>
      </c>
      <c r="I78" s="48">
        <v>2</v>
      </c>
      <c r="J78" s="48">
        <v>3</v>
      </c>
      <c r="K78" s="48">
        <v>4</v>
      </c>
      <c r="L78" s="48">
        <v>5</v>
      </c>
      <c r="M78" s="48">
        <v>6</v>
      </c>
      <c r="N78" s="48">
        <v>7</v>
      </c>
      <c r="O78" s="48">
        <v>8</v>
      </c>
    </row>
    <row r="79" spans="2:15">
      <c r="B79" s="47" t="s">
        <v>186</v>
      </c>
      <c r="C79" s="48" t="s">
        <v>205</v>
      </c>
      <c r="D79" s="48" t="s">
        <v>207</v>
      </c>
      <c r="E79" s="48" t="s">
        <v>209</v>
      </c>
      <c r="F79" s="48" t="s">
        <v>206</v>
      </c>
      <c r="G79" s="48" t="s">
        <v>206</v>
      </c>
      <c r="H79" s="48">
        <v>1</v>
      </c>
      <c r="I79" s="48">
        <v>2</v>
      </c>
      <c r="J79" s="48">
        <v>3</v>
      </c>
      <c r="K79" s="48">
        <v>4</v>
      </c>
      <c r="L79" s="48">
        <v>5</v>
      </c>
      <c r="M79" s="48">
        <v>6</v>
      </c>
      <c r="N79" s="48">
        <v>7</v>
      </c>
      <c r="O79" s="48">
        <v>8</v>
      </c>
    </row>
    <row r="80" spans="2:15">
      <c r="B80" s="47" t="s">
        <v>187</v>
      </c>
      <c r="C80" s="48" t="s">
        <v>205</v>
      </c>
      <c r="D80" s="48" t="s">
        <v>207</v>
      </c>
      <c r="E80" s="48" t="s">
        <v>209</v>
      </c>
      <c r="F80" s="48" t="s">
        <v>206</v>
      </c>
      <c r="G80" s="48" t="s">
        <v>207</v>
      </c>
      <c r="H80" s="48">
        <v>1</v>
      </c>
      <c r="I80" s="48">
        <v>2</v>
      </c>
      <c r="J80" s="48">
        <v>3</v>
      </c>
      <c r="K80" s="48">
        <v>4</v>
      </c>
      <c r="L80" s="48">
        <v>5</v>
      </c>
      <c r="M80" s="48">
        <v>6</v>
      </c>
      <c r="N80" s="48">
        <v>7</v>
      </c>
      <c r="O80" s="48">
        <v>8</v>
      </c>
    </row>
    <row r="81" spans="2:15">
      <c r="B81" s="47" t="s">
        <v>188</v>
      </c>
      <c r="C81" s="48" t="s">
        <v>205</v>
      </c>
      <c r="D81" s="48" t="s">
        <v>207</v>
      </c>
      <c r="E81" s="48" t="s">
        <v>209</v>
      </c>
      <c r="F81" s="48" t="s">
        <v>206</v>
      </c>
      <c r="G81" s="48" t="s">
        <v>207</v>
      </c>
      <c r="H81" s="48">
        <v>2</v>
      </c>
      <c r="I81" s="48">
        <v>2</v>
      </c>
      <c r="J81" s="48">
        <v>3</v>
      </c>
      <c r="K81" s="48">
        <v>4</v>
      </c>
      <c r="L81" s="48">
        <v>5</v>
      </c>
      <c r="M81" s="48">
        <v>6</v>
      </c>
      <c r="N81" s="48">
        <v>7</v>
      </c>
      <c r="O81" s="48">
        <v>8</v>
      </c>
    </row>
    <row r="82" spans="2:15">
      <c r="B82" s="47" t="s">
        <v>189</v>
      </c>
      <c r="C82" s="48" t="s">
        <v>205</v>
      </c>
      <c r="D82" s="48" t="s">
        <v>207</v>
      </c>
      <c r="E82" s="48" t="s">
        <v>209</v>
      </c>
      <c r="F82" s="48" t="s">
        <v>206</v>
      </c>
      <c r="G82" s="48" t="s">
        <v>207</v>
      </c>
      <c r="H82" s="48">
        <v>2</v>
      </c>
      <c r="I82" s="48">
        <v>3</v>
      </c>
      <c r="J82" s="48">
        <v>3</v>
      </c>
      <c r="K82" s="48">
        <v>4</v>
      </c>
      <c r="L82" s="48">
        <v>5</v>
      </c>
      <c r="M82" s="48">
        <v>6</v>
      </c>
      <c r="N82" s="48">
        <v>7</v>
      </c>
      <c r="O82" s="48">
        <v>8</v>
      </c>
    </row>
    <row r="83" spans="2:15">
      <c r="B83" s="47" t="s">
        <v>190</v>
      </c>
      <c r="C83" s="48" t="s">
        <v>205</v>
      </c>
      <c r="D83" s="48" t="s">
        <v>207</v>
      </c>
      <c r="E83" s="48" t="s">
        <v>209</v>
      </c>
      <c r="F83" s="48" t="s">
        <v>206</v>
      </c>
      <c r="G83" s="48" t="s">
        <v>207</v>
      </c>
      <c r="H83" s="48">
        <v>2</v>
      </c>
      <c r="I83" s="48">
        <v>3</v>
      </c>
      <c r="J83" s="48">
        <v>4</v>
      </c>
      <c r="K83" s="48">
        <v>4</v>
      </c>
      <c r="L83" s="48">
        <v>5</v>
      </c>
      <c r="M83" s="48">
        <v>6</v>
      </c>
      <c r="N83" s="48">
        <v>7</v>
      </c>
      <c r="O83" s="48">
        <v>8</v>
      </c>
    </row>
    <row r="84" spans="2:15">
      <c r="B84" s="47" t="s">
        <v>191</v>
      </c>
      <c r="C84" s="48" t="s">
        <v>205</v>
      </c>
      <c r="D84" s="48" t="s">
        <v>207</v>
      </c>
      <c r="E84" s="48" t="s">
        <v>209</v>
      </c>
      <c r="F84" s="48" t="s">
        <v>206</v>
      </c>
      <c r="G84" s="48" t="s">
        <v>207</v>
      </c>
      <c r="H84" s="48">
        <v>2</v>
      </c>
      <c r="I84" s="48">
        <v>3</v>
      </c>
      <c r="J84" s="48">
        <v>4</v>
      </c>
      <c r="K84" s="48">
        <v>5</v>
      </c>
      <c r="L84" s="48">
        <v>5</v>
      </c>
      <c r="M84" s="48">
        <v>6</v>
      </c>
      <c r="N84" s="48">
        <v>7</v>
      </c>
      <c r="O84" s="48">
        <v>8</v>
      </c>
    </row>
    <row r="85" spans="2:15">
      <c r="B85" s="47" t="s">
        <v>192</v>
      </c>
      <c r="C85" s="48" t="s">
        <v>205</v>
      </c>
      <c r="D85" s="48" t="s">
        <v>207</v>
      </c>
      <c r="E85" s="48" t="s">
        <v>209</v>
      </c>
      <c r="F85" s="48" t="s">
        <v>206</v>
      </c>
      <c r="G85" s="48" t="s">
        <v>207</v>
      </c>
      <c r="H85" s="48">
        <v>2</v>
      </c>
      <c r="I85" s="48">
        <v>3</v>
      </c>
      <c r="J85" s="48">
        <v>4</v>
      </c>
      <c r="K85" s="48">
        <v>5</v>
      </c>
      <c r="L85" s="48">
        <v>6</v>
      </c>
      <c r="M85" s="48">
        <v>6</v>
      </c>
      <c r="N85" s="48">
        <v>7</v>
      </c>
      <c r="O85" s="48">
        <v>8</v>
      </c>
    </row>
    <row r="86" spans="2:15">
      <c r="B86" s="47" t="s">
        <v>193</v>
      </c>
      <c r="C86" s="48" t="s">
        <v>205</v>
      </c>
      <c r="D86" s="48" t="s">
        <v>207</v>
      </c>
      <c r="E86" s="48" t="s">
        <v>209</v>
      </c>
      <c r="F86" s="48" t="s">
        <v>206</v>
      </c>
      <c r="G86" s="48" t="s">
        <v>207</v>
      </c>
      <c r="H86" s="48">
        <v>2</v>
      </c>
      <c r="I86" s="48">
        <v>3</v>
      </c>
      <c r="J86" s="48">
        <v>4</v>
      </c>
      <c r="K86" s="48">
        <v>5</v>
      </c>
      <c r="L86" s="48">
        <v>6</v>
      </c>
      <c r="M86" s="48">
        <v>7</v>
      </c>
      <c r="N86" s="48">
        <v>7</v>
      </c>
      <c r="O86" s="48">
        <v>8</v>
      </c>
    </row>
    <row r="87" spans="2:15">
      <c r="B87" s="47" t="s">
        <v>194</v>
      </c>
      <c r="C87" s="48" t="s">
        <v>205</v>
      </c>
      <c r="D87" s="48" t="s">
        <v>207</v>
      </c>
      <c r="E87" s="48" t="s">
        <v>209</v>
      </c>
      <c r="F87" s="48" t="s">
        <v>206</v>
      </c>
      <c r="G87" s="48" t="s">
        <v>207</v>
      </c>
      <c r="H87" s="48">
        <v>2</v>
      </c>
      <c r="I87" s="48">
        <v>3</v>
      </c>
      <c r="J87" s="48">
        <v>4</v>
      </c>
      <c r="K87" s="48">
        <v>5</v>
      </c>
      <c r="L87" s="48">
        <v>6</v>
      </c>
      <c r="M87" s="48">
        <v>7</v>
      </c>
      <c r="N87" s="48">
        <v>8</v>
      </c>
      <c r="O87" s="48">
        <v>8</v>
      </c>
    </row>
    <row r="88" spans="2:15">
      <c r="B88" s="47" t="s">
        <v>195</v>
      </c>
      <c r="C88" s="48" t="s">
        <v>205</v>
      </c>
      <c r="D88" s="48" t="s">
        <v>207</v>
      </c>
      <c r="E88" s="48" t="s">
        <v>209</v>
      </c>
      <c r="F88" s="48" t="s">
        <v>206</v>
      </c>
      <c r="G88" s="48" t="s">
        <v>207</v>
      </c>
      <c r="H88" s="48">
        <v>2</v>
      </c>
      <c r="I88" s="48">
        <v>3</v>
      </c>
      <c r="J88" s="48">
        <v>4</v>
      </c>
      <c r="K88" s="48">
        <v>5</v>
      </c>
      <c r="L88" s="48">
        <v>6</v>
      </c>
      <c r="M88" s="48">
        <v>7</v>
      </c>
      <c r="N88" s="48">
        <v>8</v>
      </c>
      <c r="O88" s="48">
        <v>9</v>
      </c>
    </row>
    <row r="89" spans="2:15">
      <c r="B89" s="47" t="s">
        <v>196</v>
      </c>
      <c r="C89" s="48" t="s">
        <v>205</v>
      </c>
      <c r="D89" s="48" t="s">
        <v>207</v>
      </c>
      <c r="E89" s="48" t="s">
        <v>209</v>
      </c>
      <c r="F89" s="48" t="s">
        <v>206</v>
      </c>
      <c r="G89" s="48" t="s">
        <v>207</v>
      </c>
      <c r="H89" s="48">
        <v>2</v>
      </c>
      <c r="I89" s="48">
        <v>3</v>
      </c>
      <c r="J89" s="48">
        <v>4</v>
      </c>
      <c r="K89" s="48">
        <v>5</v>
      </c>
      <c r="L89" s="48">
        <v>6</v>
      </c>
      <c r="M89" s="48">
        <v>7</v>
      </c>
      <c r="N89" s="48">
        <v>8</v>
      </c>
      <c r="O89" s="48">
        <v>9</v>
      </c>
    </row>
    <row r="90" spans="2:15">
      <c r="B90" s="47" t="s">
        <v>197</v>
      </c>
      <c r="C90" s="48" t="s">
        <v>205</v>
      </c>
      <c r="D90" s="48" t="s">
        <v>207</v>
      </c>
      <c r="E90" s="48" t="s">
        <v>209</v>
      </c>
      <c r="F90" s="48" t="s">
        <v>206</v>
      </c>
      <c r="G90" s="48" t="s">
        <v>207</v>
      </c>
      <c r="H90" s="48">
        <v>2</v>
      </c>
      <c r="I90" s="48">
        <v>3</v>
      </c>
      <c r="J90" s="48">
        <v>4</v>
      </c>
      <c r="K90" s="48">
        <v>5</v>
      </c>
      <c r="L90" s="48">
        <v>6</v>
      </c>
      <c r="M90" s="48">
        <v>7</v>
      </c>
      <c r="N90" s="48">
        <v>8</v>
      </c>
      <c r="O90" s="48">
        <v>9</v>
      </c>
    </row>
    <row r="91" spans="2:15">
      <c r="B91" s="47" t="s">
        <v>198</v>
      </c>
      <c r="C91" s="48" t="s">
        <v>205</v>
      </c>
      <c r="D91" s="48" t="s">
        <v>207</v>
      </c>
      <c r="E91" s="48" t="s">
        <v>209</v>
      </c>
      <c r="F91" s="48" t="s">
        <v>206</v>
      </c>
      <c r="G91" s="48" t="s">
        <v>207</v>
      </c>
      <c r="H91" s="48">
        <v>2</v>
      </c>
      <c r="I91" s="48">
        <v>3</v>
      </c>
      <c r="J91" s="48">
        <v>4</v>
      </c>
      <c r="K91" s="48">
        <v>5</v>
      </c>
      <c r="L91" s="48">
        <v>6</v>
      </c>
      <c r="M91" s="48">
        <v>7</v>
      </c>
      <c r="N91" s="48">
        <v>8</v>
      </c>
      <c r="O91" s="48">
        <v>9</v>
      </c>
    </row>
    <row r="92" spans="2:15">
      <c r="B92" s="47" t="s">
        <v>199</v>
      </c>
      <c r="C92" s="48" t="s">
        <v>205</v>
      </c>
      <c r="D92" s="48" t="s">
        <v>207</v>
      </c>
      <c r="E92" s="48" t="s">
        <v>209</v>
      </c>
      <c r="F92" s="48" t="s">
        <v>206</v>
      </c>
      <c r="G92" s="48" t="s">
        <v>207</v>
      </c>
      <c r="H92" s="48">
        <v>2</v>
      </c>
      <c r="I92" s="48">
        <v>3</v>
      </c>
      <c r="J92" s="48">
        <v>4</v>
      </c>
      <c r="K92" s="48">
        <v>5</v>
      </c>
      <c r="L92" s="48">
        <v>6</v>
      </c>
      <c r="M92" s="48">
        <v>7</v>
      </c>
      <c r="N92" s="48">
        <v>8</v>
      </c>
      <c r="O92" s="48">
        <v>9</v>
      </c>
    </row>
    <row r="93" spans="2:15">
      <c r="B93" s="47" t="s">
        <v>200</v>
      </c>
      <c r="C93" s="48" t="s">
        <v>205</v>
      </c>
      <c r="D93" s="48" t="s">
        <v>207</v>
      </c>
      <c r="E93" s="48" t="s">
        <v>209</v>
      </c>
      <c r="F93" s="48" t="s">
        <v>206</v>
      </c>
      <c r="G93" s="48" t="s">
        <v>207</v>
      </c>
      <c r="H93" s="48">
        <v>2</v>
      </c>
      <c r="I93" s="48">
        <v>3</v>
      </c>
      <c r="J93" s="48">
        <v>4</v>
      </c>
      <c r="K93" s="48">
        <v>5</v>
      </c>
      <c r="L93" s="48">
        <v>6</v>
      </c>
      <c r="M93" s="48">
        <v>7</v>
      </c>
      <c r="N93" s="48">
        <v>8</v>
      </c>
      <c r="O93" s="48">
        <v>9</v>
      </c>
    </row>
    <row r="94" spans="2:15">
      <c r="B94" s="47" t="s">
        <v>201</v>
      </c>
      <c r="C94" s="48" t="s">
        <v>205</v>
      </c>
      <c r="D94" s="48" t="s">
        <v>207</v>
      </c>
      <c r="E94" s="48" t="s">
        <v>209</v>
      </c>
      <c r="F94" s="48" t="s">
        <v>206</v>
      </c>
      <c r="G94" s="48" t="s">
        <v>207</v>
      </c>
      <c r="H94" s="48">
        <v>2</v>
      </c>
      <c r="I94" s="48">
        <v>3</v>
      </c>
      <c r="J94" s="48">
        <v>4</v>
      </c>
      <c r="K94" s="48">
        <v>5</v>
      </c>
      <c r="L94" s="48">
        <v>6</v>
      </c>
      <c r="M94" s="48">
        <v>7</v>
      </c>
      <c r="N94" s="48">
        <v>8</v>
      </c>
      <c r="O94" s="48">
        <v>9</v>
      </c>
    </row>
    <row r="95" spans="2:15">
      <c r="B95" s="47" t="s">
        <v>202</v>
      </c>
      <c r="C95" s="48" t="s">
        <v>205</v>
      </c>
      <c r="D95" s="48" t="s">
        <v>207</v>
      </c>
      <c r="E95" s="48" t="s">
        <v>209</v>
      </c>
      <c r="F95" s="48" t="s">
        <v>206</v>
      </c>
      <c r="G95" s="48" t="s">
        <v>207</v>
      </c>
      <c r="H95" s="48">
        <v>2</v>
      </c>
      <c r="I95" s="48">
        <v>3</v>
      </c>
      <c r="J95" s="48">
        <v>4</v>
      </c>
      <c r="K95" s="48">
        <v>5</v>
      </c>
      <c r="L95" s="48">
        <v>6</v>
      </c>
      <c r="M95" s="48">
        <v>7</v>
      </c>
      <c r="N95" s="48">
        <v>8</v>
      </c>
      <c r="O95" s="48">
        <v>9</v>
      </c>
    </row>
    <row r="96" spans="2:15">
      <c r="B96" s="47" t="s">
        <v>203</v>
      </c>
      <c r="C96" s="48" t="s">
        <v>205</v>
      </c>
      <c r="D96" s="48" t="s">
        <v>207</v>
      </c>
      <c r="E96" s="48" t="s">
        <v>209</v>
      </c>
      <c r="F96" s="48" t="s">
        <v>206</v>
      </c>
      <c r="G96" s="48" t="s">
        <v>207</v>
      </c>
      <c r="H96" s="48">
        <v>2</v>
      </c>
      <c r="I96" s="48">
        <v>3</v>
      </c>
      <c r="J96" s="48">
        <v>4</v>
      </c>
      <c r="K96" s="48">
        <v>5</v>
      </c>
      <c r="L96" s="48">
        <v>6</v>
      </c>
      <c r="M96" s="48">
        <v>7</v>
      </c>
      <c r="N96" s="48">
        <v>8</v>
      </c>
      <c r="O96" s="48">
        <v>9</v>
      </c>
    </row>
    <row r="100" spans="2:6">
      <c r="B100" s="150" t="s">
        <v>33</v>
      </c>
      <c r="C100" s="151"/>
      <c r="D100" s="151"/>
      <c r="E100" s="151"/>
      <c r="F100" s="152"/>
    </row>
    <row r="101" spans="2:6">
      <c r="B101" s="45" t="s">
        <v>34</v>
      </c>
      <c r="C101" s="45" t="s">
        <v>23</v>
      </c>
      <c r="D101" s="45" t="s">
        <v>24</v>
      </c>
      <c r="E101" s="45" t="s">
        <v>25</v>
      </c>
      <c r="F101" s="46" t="s">
        <v>66</v>
      </c>
    </row>
    <row r="102" spans="2:6">
      <c r="B102" s="137" t="s">
        <v>157</v>
      </c>
      <c r="C102" s="30">
        <v>2</v>
      </c>
      <c r="D102" s="30">
        <v>3</v>
      </c>
      <c r="E102" s="30">
        <v>4</v>
      </c>
      <c r="F102" s="30">
        <v>5</v>
      </c>
    </row>
  </sheetData>
  <mergeCells count="4">
    <mergeCell ref="B55:G55"/>
    <mergeCell ref="H55:K55"/>
    <mergeCell ref="L55:O55"/>
    <mergeCell ref="B100:F100"/>
  </mergeCells>
  <conditionalFormatting sqref="I1">
    <cfRule type="cellIs" dxfId="68" priority="9" stopIfTrue="1" operator="equal">
      <formula>"M"</formula>
    </cfRule>
  </conditionalFormatting>
  <conditionalFormatting sqref="J1 L1:M1">
    <cfRule type="cellIs" dxfId="67" priority="8" stopIfTrue="1" operator="equal">
      <formula>"N"</formula>
    </cfRule>
  </conditionalFormatting>
  <conditionalFormatting sqref="K1:M1">
    <cfRule type="cellIs" dxfId="66" priority="7" stopIfTrue="1" operator="equal">
      <formula>"O"</formula>
    </cfRule>
  </conditionalFormatting>
  <conditionalFormatting sqref="C55:C96">
    <cfRule type="cellIs" dxfId="65" priority="6" stopIfTrue="1" operator="equal">
      <formula>"M"</formula>
    </cfRule>
  </conditionalFormatting>
  <conditionalFormatting sqref="G55:G96 D55:D96 F56:F96">
    <cfRule type="cellIs" dxfId="64" priority="5" stopIfTrue="1" operator="equal">
      <formula>"N"</formula>
    </cfRule>
  </conditionalFormatting>
  <conditionalFormatting sqref="G56 E55:F96">
    <cfRule type="cellIs" dxfId="63" priority="4" stopIfTrue="1" operator="equal">
      <formula>"O"</formula>
    </cfRule>
  </conditionalFormatting>
  <conditionalFormatting sqref="C102">
    <cfRule type="cellIs" dxfId="62" priority="3" stopIfTrue="1" operator="equal">
      <formula>"M"</formula>
    </cfRule>
  </conditionalFormatting>
  <conditionalFormatting sqref="D102">
    <cfRule type="cellIs" dxfId="61" priority="2" stopIfTrue="1" operator="equal">
      <formula>"N"</formula>
    </cfRule>
  </conditionalFormatting>
  <conditionalFormatting sqref="E102:F102">
    <cfRule type="cellIs" dxfId="60" priority="1" stopIfTrue="1" operator="equal">
      <formula>"O"</formula>
    </cfRule>
  </conditionalFormatting>
  <dataValidations count="3">
    <dataValidation type="list" allowBlank="1" showInputMessage="1" showErrorMessage="1" sqref="E57:E96">
      <formula1>ethnicity_select</formula1>
    </dataValidation>
    <dataValidation type="list" allowBlank="1" showInputMessage="1" showErrorMessage="1" sqref="D57:D96 F57:G96">
      <formula1>yes_no_select</formula1>
    </dataValidation>
    <dataValidation type="list" allowBlank="1" showInputMessage="1" showErrorMessage="1" sqref="C57:C96">
      <formula1>gender_select</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Student Data</vt:lpstr>
      <vt:lpstr>LG A-D Results All</vt:lpstr>
      <vt:lpstr>LG A SubG Bars</vt:lpstr>
      <vt:lpstr>LG B SubG Bars</vt:lpstr>
      <vt:lpstr>LG C SubG Bars</vt:lpstr>
      <vt:lpstr>LG D SubG Bars</vt:lpstr>
      <vt:lpstr>Calculations</vt:lpstr>
      <vt:lpstr>Data Collection</vt:lpstr>
      <vt:lpstr>ethnicity_select</vt:lpstr>
      <vt:lpstr>gender_select</vt:lpstr>
      <vt:lpstr>Calculations!Print_Area</vt:lpstr>
      <vt:lpstr>'LG A SubG Bars'!Print_Area</vt:lpstr>
      <vt:lpstr>'LG A-D Results All'!Print_Area</vt:lpstr>
      <vt:lpstr>'LG B SubG Bars'!Print_Area</vt:lpstr>
      <vt:lpstr>'LG C SubG Bars'!Print_Area</vt:lpstr>
      <vt:lpstr>'LG D SubG Bars'!Print_Area</vt:lpstr>
      <vt:lpstr>'Student Data'!Print_Area</vt:lpstr>
      <vt:lpstr>yes_no_select</vt:lpstr>
    </vt:vector>
  </TitlesOfParts>
  <Company>Western Kentucky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Norman</dc:creator>
  <cp:lastModifiedBy>Edtech</cp:lastModifiedBy>
  <cp:lastPrinted>2010-03-17T13:50:41Z</cp:lastPrinted>
  <dcterms:created xsi:type="dcterms:W3CDTF">2008-03-06T21:50:59Z</dcterms:created>
  <dcterms:modified xsi:type="dcterms:W3CDTF">2010-06-09T16:19:20Z</dcterms:modified>
</cp:coreProperties>
</file>